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435"/>
  </bookViews>
  <sheets>
    <sheet name="2018" sheetId="4" r:id="rId1"/>
  </sheets>
  <calcPr calcId="152511"/>
</workbook>
</file>

<file path=xl/calcChain.xml><?xml version="1.0" encoding="utf-8"?>
<calcChain xmlns="http://schemas.openxmlformats.org/spreadsheetml/2006/main">
  <c r="R41" i="4" l="1"/>
  <c r="R39" i="4"/>
  <c r="Q38" i="4"/>
  <c r="Q6" i="4"/>
  <c r="Q5" i="4"/>
  <c r="Q72" i="4" l="1"/>
  <c r="O52" i="4" l="1"/>
  <c r="O51" i="4"/>
  <c r="Q50" i="4"/>
  <c r="O48" i="4"/>
  <c r="O47" i="4"/>
  <c r="R47" i="4"/>
  <c r="O45" i="4"/>
  <c r="O46" i="4"/>
  <c r="R44" i="4"/>
  <c r="O44" i="4"/>
  <c r="O39" i="4"/>
  <c r="N38" i="4"/>
  <c r="Q37" i="4"/>
  <c r="N37" i="4"/>
  <c r="Q36" i="4"/>
  <c r="N36" i="4"/>
  <c r="R34" i="4"/>
  <c r="O34" i="4"/>
  <c r="R33" i="4"/>
  <c r="O33" i="4"/>
  <c r="Q32" i="4"/>
  <c r="N32" i="4"/>
  <c r="N30" i="4"/>
  <c r="Q30" i="4" s="1"/>
  <c r="N24" i="4"/>
  <c r="Q24" i="4" s="1"/>
  <c r="N22" i="4"/>
  <c r="Q22" i="4" s="1"/>
  <c r="N19" i="4"/>
  <c r="Q19" i="4" s="1"/>
  <c r="N21" i="4"/>
  <c r="Q21" i="4" s="1"/>
  <c r="N20" i="4"/>
  <c r="Q20" i="4" s="1"/>
  <c r="N18" i="4"/>
  <c r="Q18" i="4" s="1"/>
  <c r="N17" i="4"/>
  <c r="Q17" i="4" s="1"/>
  <c r="O16" i="4"/>
  <c r="R16" i="4" s="1"/>
  <c r="N13" i="4"/>
  <c r="Q13" i="4" s="1"/>
  <c r="N15" i="4"/>
  <c r="Q15" i="4" s="1"/>
  <c r="N14" i="4"/>
  <c r="Q14" i="4" s="1"/>
  <c r="Q23" i="4"/>
  <c r="N23" i="4"/>
  <c r="Q12" i="4"/>
  <c r="N12" i="4"/>
  <c r="O11" i="4"/>
  <c r="R11" i="4" s="1"/>
  <c r="O10" i="4"/>
  <c r="R10" i="4" s="1"/>
  <c r="N9" i="4"/>
  <c r="Q9" i="4" s="1"/>
  <c r="Q8" i="4"/>
  <c r="N8" i="4"/>
  <c r="Q73" i="4" l="1"/>
  <c r="Q71" i="4"/>
  <c r="N25" i="4"/>
  <c r="N43" i="4"/>
  <c r="O42" i="4"/>
  <c r="O41" i="4"/>
</calcChain>
</file>

<file path=xl/sharedStrings.xml><?xml version="1.0" encoding="utf-8"?>
<sst xmlns="http://schemas.openxmlformats.org/spreadsheetml/2006/main" count="652" uniqueCount="479">
  <si>
    <t>Valoarea estimata</t>
  </si>
  <si>
    <t>Ofertanti</t>
  </si>
  <si>
    <t>Lei (fara TVA)</t>
  </si>
  <si>
    <t>Denumire produs/ serviciu lucrare achizitionat</t>
  </si>
  <si>
    <t>Cod CPV</t>
  </si>
  <si>
    <t>Credite bugetare aprobate (BVC)</t>
  </si>
  <si>
    <t xml:space="preserve">Lei </t>
  </si>
  <si>
    <t>Angajament bugetar nr. si data</t>
  </si>
  <si>
    <t>Valoare angajament bugetar Lei (cu TVA)</t>
  </si>
  <si>
    <t>Procedura de achizitie</t>
  </si>
  <si>
    <t>Denumire firma</t>
  </si>
  <si>
    <t>Criteriu de evaluare a ofertelor</t>
  </si>
  <si>
    <t>Valoare oferta</t>
  </si>
  <si>
    <t>Punctajul obtinut</t>
  </si>
  <si>
    <t>Valoare desemnata castigatoare</t>
  </si>
  <si>
    <t>Lei (cu TVA)</t>
  </si>
  <si>
    <t>Angajament legal</t>
  </si>
  <si>
    <t>Nr. si data</t>
  </si>
  <si>
    <t>Valoare angajament legal</t>
  </si>
  <si>
    <t>Factura nr. si data</t>
  </si>
  <si>
    <t>Ordonantare la plata nr/data</t>
  </si>
  <si>
    <t>(Lei )</t>
  </si>
  <si>
    <t>Angajamente legale ramase de plata (lei)</t>
  </si>
  <si>
    <t>Nr. si data notei de intrare receptie/procesului verbal de receptie</t>
  </si>
  <si>
    <t>Plati efectuate</t>
  </si>
  <si>
    <t>Uniforme de serviciu din cadrul Directiei Protocol, pe loturi: LOT I: Sacou dama/barbat, Pantalon dama/barbat, Fusta dama, Vesta dama, Cravata barbat/Esarfa dama; LOT II: Camasa cu maneca lunga, camasa cu maneca scurta dama/barbat; LOT III: Pantofi dama/barbat, curea dama/barbat</t>
  </si>
  <si>
    <t>18222100-2 - Costume (barbati); taioare (femei) (Rev.2)
18232000-4 - Fuste (Rev.2)
18234000-8 - Pantaloni (Rev.2)
18235400-9 - Veste (Rev.2)
18332000-5 - Camasi (Rev.2)</t>
  </si>
  <si>
    <t>Licitatie deschisa</t>
  </si>
  <si>
    <t>Pretul cel mai scazut</t>
  </si>
  <si>
    <t>Degivrant solid pentru degivrarea suprafetelor de miscare ale aeroporturilor CNAB SA, punctele de lucru AIHCB si AIBB-AV</t>
  </si>
  <si>
    <t xml:space="preserve">BVC 2017-2020 Capitolul Cheltuieli-Materiale consumabile-Consumabile specifice </t>
  </si>
  <si>
    <t xml:space="preserve">24951310-1 - Agenti de dejivrare (Rev.2)
</t>
  </si>
  <si>
    <t>Achizitie autospeciale PSI de interventie rapida si asistenta la aeronava, servicii de scolarizare personal si servicii de service în perioada de garantie</t>
  </si>
  <si>
    <t xml:space="preserve">BVC SSI AIHCB 2017 </t>
  </si>
  <si>
    <t xml:space="preserve">
34144213-4 - Vehicule de stingere a incendiilor (Rev.2)
50100000-6 - Servicii de reparare si de intretinere a vehiculelor si a echipamentelor aferente si servicii conexe (Rev.2)
80510000-2 - Servicii de formare specializata (Rev.2)</t>
  </si>
  <si>
    <t>Furnizarea de apa de masa (plata), imbuteliata in bidoane returnabile cu capacitate de 19 litri si pahare de plastic</t>
  </si>
  <si>
    <t xml:space="preserve">
15981100-9 - Apa minerala plata (Rev.2)
39221123-5 - Pahare (Rev.2)</t>
  </si>
  <si>
    <t xml:space="preserve">BVC 2017-2019 Consumabile </t>
  </si>
  <si>
    <t xml:space="preserve"> Achizitia a 9 buc. „Triunghi de reactie (Triangle of reaction) cu suruburi speciale de prindere” pentru autospeciale de lupta impotriva incendiilor model Iveco Magirus DRAGON X6</t>
  </si>
  <si>
    <t xml:space="preserve">
34320000-6 - Piese de schimb mecanice, altele decat motoare si piese de motoare (Rev.2)
</t>
  </si>
  <si>
    <t>SISTEME INTEGRATE PENTRU SITUATII DE URGENTA-SISU SRL</t>
  </si>
  <si>
    <t>ACHIZITIA UNEI SOLUTII INTEGRATE DE CONTROL ACCES AL PERSOANELOR BAZATA PE TEHNOLOGIA BIOMETRICA SI A TURNICHETILOR IN PUNCTELE DE CONTROL ALE ACCESULUI SI DE SECURITATE IN VEDEREA EXTINDERII SISTEMULUI DE CONTROL ACCES LA NIVELUL AIHCB</t>
  </si>
  <si>
    <t xml:space="preserve">42961100-1 - Sisteme de control al accesului (Rev.2)
30233310-7 - Cititoare de amprente (Rev.2)
51220000-0 - Servicii de instalare de echipament de control (Rev.2)
</t>
  </si>
  <si>
    <t xml:space="preserve">BVC 2016-2018 Capitolul Dotari </t>
  </si>
  <si>
    <t xml:space="preserve"> Furnizarea de perii din plastic cilindrice pentru utilaje multifunc?ionale MULTIHOG MH90, prevazute cu echipamente pentru deszapezirea /degivrarea platformelor aeroportuare</t>
  </si>
  <si>
    <t xml:space="preserve">39224200-0 - Perii (Rev.2)
</t>
  </si>
  <si>
    <t>BVC 2017 Capitolul Piese de schimb</t>
  </si>
  <si>
    <t>Achizitia de consumabile specifice necesare efectuarii controlului de securitate, pe loturi: LOT I: Pungi cu inchidere zip-lock; LOT II: Acoperitori incaltaminte de unica folosinta</t>
  </si>
  <si>
    <t xml:space="preserve"> 
18937100-7 - Saculete de ambalaj (Rev.2)
35113460-1 - Sosete sau ciorapi de protectie (Rev.2)
</t>
  </si>
  <si>
    <t>Achizitia de echipament de colmatat la cald cu masticuri bituminoase a fisurilor, crapaturilor si rosturilor de dilatatie.</t>
  </si>
  <si>
    <t xml:space="preserve">43300000-6 - Masini si echipament de constructii (Rev.2)
50100000-6 - Servicii de reparare si de intretinere a vehiculelor si a echipamentelor aferente si servicii conexe (Rev.2)
</t>
  </si>
  <si>
    <t xml:space="preserve">44113700-2 - Materiale de reparatii rutiere (Rev.2)
</t>
  </si>
  <si>
    <t xml:space="preserve"> Material pentru reparatia rapida la rece a suprafetelor aeroportuare din mixturi asfaltice si din beton</t>
  </si>
  <si>
    <t>Carburanti auto – benzina fara plumb cu cifra octanica COR min. 95 si motorina EURO 5 pentru vara si iarna -Lot I - benzina fara plumb cu cifra octanica COR min. 95 -Lot II -motorina EURO 5 (vara / iarna)</t>
  </si>
  <si>
    <t xml:space="preserve">09132100-4 - Benzina fara plumb (Rev.2)
09134220-5 - Motorina (EN 590) (Rev.2)
</t>
  </si>
  <si>
    <t>BVC SIS/2017 Capitolul Materiale Consumabile</t>
  </si>
  <si>
    <t>BVC 2018-2020 Cap Combustibil</t>
  </si>
  <si>
    <t xml:space="preserve">
39235000-8 - Jetoane (Rev.2)
22457000-8 - Cartele de acces (Rev.2)
30192800-9 - Etichete autocolante (Rev.2)
30197641-1 - Hartie termografica (Rev.2)
</t>
  </si>
  <si>
    <t>BVC 2017 Cap Materiale consumabile</t>
  </si>
  <si>
    <t>MB Telecom Ltd S.R.L.</t>
  </si>
  <si>
    <t>90900000-6 - Servicii de curatenie si igienizare (Rev.2)
90460000-9 - Servicii de golire a puturilor de decantare sau a foselor septice (Rev.2)
90512000-9 - Servicii de transport de deseuri menajere (Rev.2)
90513100-7 - Servicii de eliminare a deseurilor menajere (Rev.2)
90914000-7 - Servicii de curatare a parcarilor (Rev.2)</t>
  </si>
  <si>
    <t>SERVICII DE AMENAJARE SI INTRETINERE A SPATIILOR VERZI EXTERIOARE SI A PLANTELOR NATURALE DE INTERIOR</t>
  </si>
  <si>
    <t xml:space="preserve">
77310000-6 - Amenajare si intretinere de spatii verzi (Rev.2)
03121210-0 - Aranjamente florale (Rev.2)
03451000-6 - Plante (Rev.2)
03452000-3 - Arbori (Rev.2)
77340000-5 - Elagaj de arbori si tunderea gardurilor vii (Rev.2)
</t>
  </si>
  <si>
    <t>Polite de asigurare profesionala a Directorului General al CNAB SA</t>
  </si>
  <si>
    <t xml:space="preserve">66516400-4 - Servicii de asigurare de raspundere civila generala (Rev.2)
</t>
  </si>
  <si>
    <t>Polite de asigurare profesionala a administratorilor (membri ai Consiliului de Administratie)</t>
  </si>
  <si>
    <t xml:space="preserve">
66516400-4 - Servicii de asigurare de raspundere civila generala (Rev.2)
</t>
  </si>
  <si>
    <t>ÎNTRETINEREA SI REPARAREA AUTOVEHICULELOR LOTUL I: Autovehicule marca: Renault, Dacia, Nissan LOTUL II: Autovehicule marca: Opel, Fiat, Kia, Mitsubishi, Hyundai, Subaru, Mercedes, Peugeot</t>
  </si>
  <si>
    <t xml:space="preserve">
50110000-9 - Servicii de reparare si de intretinere a autovehiculelor si a echipamentelor conexe (Rev.2)
34300000-0 - Piese si accesorii pentru vehicule si pentru motoare de vehicule (Rev.2)</t>
  </si>
  <si>
    <t>BVC 2017-2019 CAP TERTI</t>
  </si>
  <si>
    <t xml:space="preserve">Polite de asigurare pentru avarii si furt a autovehiculelor </t>
  </si>
  <si>
    <t xml:space="preserve">Servicii de paza a obiectivelor, bunurilor si valorilor detinute de CNAB la punctele de lucru AIHCB si AIBB-AV. </t>
  </si>
  <si>
    <t>BVC 2017 CHELTUIELI CU PRIMELE DE ASIGURARE</t>
  </si>
  <si>
    <t>BVC 2017 Cheltuieli cu primele de asigurare</t>
  </si>
  <si>
    <t>BVC 2018/2020 Alte cheltuieli-prestatii externe</t>
  </si>
  <si>
    <t xml:space="preserve">66514110-0 - Servicii de asigurare a autovehiculelor (Rev.2)
</t>
  </si>
  <si>
    <t>OMNIASIG VIENNA INSURANCE GROUP S.A.</t>
  </si>
  <si>
    <t xml:space="preserve">BVC Cap 613 Servicii de asigurare </t>
  </si>
  <si>
    <t>Servicii de intretinere si reparatii pentru sistemele de detectare a explozibililor (EDS) tip EXAMINER XLB si 3DX-ES din dotarea CNAB a serviciilor de up grade pentru echipamentele tip EXAMINER XLB precum si a unui stoc de piese de schimb necesare functionarii permanente a acestora</t>
  </si>
  <si>
    <t>Achizitia serviciilor de expertiza tehnica pentru echipamentele/instalatiile sistemului centralizat de ventilatie-climatizare, aferente Terminalelor Plecari Internationale, Finger si Sosiri la Aeroportul International Henri Coanda Bucuresti (AIHCB).</t>
  </si>
  <si>
    <t>SERVICII DE INTRETINERE SI REPARATII A SISTEMELOR DE DETECTARE A EXPLOZIBILILOR (EDS) TIP EXAMINER SX DIN DOTAREA CNAB SI ASIGURAREA PIESELOR DE SCHIMB NECESARE FUNCTIONARII PERMANENTE A ACESTORA</t>
  </si>
  <si>
    <t>BVC 2017-2019 Cap Cheltuieli cu serviciile prestate de terti</t>
  </si>
  <si>
    <t xml:space="preserve">79713000-5 - Servicii de paza (Rev.2)
</t>
  </si>
  <si>
    <t>50610000-4 - Servicii de reparare si de intretinere a echipamentului de securitate (Rev.2)
34913000-0 - Diverse piese de schimb (Rev.2)
35121000-8 - Echipament de securitate (Rev.2)</t>
  </si>
  <si>
    <t xml:space="preserve">71319000-7 - Servicii de expertiza (Rev.2)
</t>
  </si>
  <si>
    <t>Cel mai bun raport calitate-pret</t>
  </si>
  <si>
    <t xml:space="preserve">BVC 2018 Servicii prestate de terti si piese de schimb </t>
  </si>
  <si>
    <t>Servicii de intretinere si reparatii autovehiculele marca VOLKSWAGEN</t>
  </si>
  <si>
    <t>BVC 2017 Pozitia Expertiza Tehnica instalatie venitlatie climatizare Terminal Plecari si Finger</t>
  </si>
  <si>
    <t xml:space="preserve"> Negociere fara anunt de participare</t>
  </si>
  <si>
    <t>MIDOCAR S.R.L.</t>
  </si>
  <si>
    <t xml:space="preserve">
50610000-4 - Servicii de reparare si de intretinere a echipamentului de securitate (Rev.2)
34913000-0 - Diverse piese de schimb (Rev.2)
35121000-8 - Echipament de securitate (Rev.2)</t>
  </si>
  <si>
    <t>BVC 2017-2019 Cap Servicii prestate de terti si piese de schimb</t>
  </si>
  <si>
    <t>Servicii de întretinere si reparatii a echipamentelor de securitate tip sistem de detectare a explozibililor lichizi (LEDS) tip COBALT Insight 100M din dotarea CNAB si asigurarea pieselor de schimb necesare functionarii permanente a acestora</t>
  </si>
  <si>
    <t>Polita de asigurare pentru raspundere civila auto obligatorie pentru masina de maturat de mare viteza si capacitate pentru suprafete aeroportuare marca Schmidt AS 990</t>
  </si>
  <si>
    <t xml:space="preserve">SERVICII DE PRELUCRARI MECANICE, REPARATII DE PIESE SI SUBANSAMBLE MECANICE SI HIDRAULICE, MODIFICARI ALE ACESTORA, PROIECTARE SI EXECUTARE DE PIESE SI SUBANSAMBLE MECANICE SI HIDRAULICE, PROBE CU SUBANSAMBLE HIDRAULICE </t>
  </si>
  <si>
    <t xml:space="preserve">Polita de asigurare pentru raspundere civila aeroportuara pentru – AIHCB SI AIBB-AV </t>
  </si>
  <si>
    <t>Servicii de încarcare si transport al zapezii rezultate în urma deszapezirii suprafetelor din incinta celor 2 puncte de lucru ale CNAB SA</t>
  </si>
  <si>
    <t xml:space="preserve"> 
66516100-1 - Servicii de asigurare de raspundere civila auto (Rev.2)
</t>
  </si>
  <si>
    <t xml:space="preserve">
50116000-1 - Servicii de reparare si de intretinere a pieselor speciale pentru vehicule (Rev.2)
71333000-1 - Servicii de inginerie mecanica (Rev.2)</t>
  </si>
  <si>
    <t>CEROB SRL</t>
  </si>
  <si>
    <t>THYSSENKRUPP ELEVATOR SRL</t>
  </si>
  <si>
    <t xml:space="preserve">ACHIZITIA DE SERVICII DE PROIECTARE SI LUCRARI DE EXECUTIE PENTRU MODERNIZAREA SISTEMULUI DE SONORIZARE DIN TERMINALELE AEROPORTULUI INTERNATIONAL HENRI COANDA PRECUM SI A SERVICIILOR DE INTRETINERE PENTRU SISTEMUL MODERNIZAT </t>
  </si>
  <si>
    <t>45300000-0 - Lucrari de instalatii pentru cladiri (Rev.2)
32000000-3 - Echipament de radio, televiziune, comunicatii, telecomunicatii si articole conexe (Rev.2)
32342410-9 - Echipament de sonorizare (Rev.2)
50342000-4 - Servicii de reparare si de intretinere a echipamentului audio (Rev.2)
79930000-2 - Servicii de proiectare specializata (Rev.2)</t>
  </si>
  <si>
    <t xml:space="preserve">BVC 2017-2019, Capitolul Servicii prestate de terți și Piese de schimb 
</t>
  </si>
  <si>
    <t>Procedura simplificata</t>
  </si>
  <si>
    <t>SERVICII DE INCHIRIERE CAMIOANE CU SOFER SI ECHIPAMENTE DE TERASAMENT CU OPERATOR IN VEDEREA TRANSPORTULUI ZAPEZII REZULTATE IN URMA DESZAPEZIRII SUPRAFETELOR DIN INCINTA AIHCB SI AIBB-AV</t>
  </si>
  <si>
    <t xml:space="preserve">
60181000-0 Inchiriere de camioane cu sofer (Rev.2)</t>
  </si>
  <si>
    <t>SERVICII DE INTRETINERE SI REPARATII A ECHIPAMENTELOR DE CONTROL DE SECURITATE CU RAZE „X” TIP SMITHS HEIMANN DIN DOTAREA CNAB SI ASIGURAREA PIESELOR DE SCHIMB NECESARE FUNCTIONARII PERMANENTE A ACESTORA</t>
  </si>
  <si>
    <t>50610000-4 Servicii de reparare si de intretinere a echipamentului de securitate (Rev.2)</t>
  </si>
  <si>
    <t xml:space="preserve">UTI GRUP SA </t>
  </si>
  <si>
    <t>BVC SIS 2017 Capitolul 635 (Alte impozite, taxe, varsaminte)</t>
  </si>
  <si>
    <t>Furnizarea de perii din plastic pentru mașina de măturat de mare viteza și capacitate marca SCHMIDT AS 990 din dotarea S.Î.S. destinată curățeniei suprafeței de mișcare a A.I.H.C.B.</t>
  </si>
  <si>
    <t xml:space="preserve">
39224200-0 Perii (Rev.2)</t>
  </si>
  <si>
    <t>ATSA INDUSTRY SRL</t>
  </si>
  <si>
    <t>BVC 2018-2021 SOS, SIS , SOS Cap Intretinere si reparatii</t>
  </si>
  <si>
    <t>Achiziționarea serviciilor de „expertiză tehnică, DALI și proiectare iluminat extetrior zonă publică și tehnică din incinta AIBB AV</t>
  </si>
  <si>
    <t xml:space="preserve">
71319000-7 Servicii de expertiza (Rev.2)</t>
  </si>
  <si>
    <t>MANRO S.R.L.</t>
  </si>
  <si>
    <t>Servicii de întreținere cu asigurarea garanției totale și reparații accidentale pentru sistemele de curenți slabi și instalațiile de telecomunicații ale beneficiarului, din locația AIHCB</t>
  </si>
  <si>
    <t xml:space="preserve">
50000000-5 Servicii de reparare si intretinere (Rev.2)</t>
  </si>
  <si>
    <t>Cel mai bun raport calitate – pret</t>
  </si>
  <si>
    <t>Servicii de copiere/printare/scanare/fax și furnizare consumabile aferente, cu excepția hârtiei</t>
  </si>
  <si>
    <t xml:space="preserve">
79521000-2 Servicii de fotocopiere (Rev.2)</t>
  </si>
  <si>
    <t>Servicii integrate de telefonie mobilă, fixă şi transmisii de date mobile</t>
  </si>
  <si>
    <t xml:space="preserve">
64212000-5 Servicii de telefonie mobila (Rev.2)</t>
  </si>
  <si>
    <t>BVC 2018 Cheltuieli posta si telecomunicatii</t>
  </si>
  <si>
    <t>BARE DE TRACTARE PENTRU AIBB-AV: a) bara universala pentru tractarea/impingerea aeronavelor tip A330, A340-200/-300, A350-900, A350-1000, B767, IL96, L1011 – 1 buc.; b) bara universala pentru tractarea/impingerea aeronavelor tip A318/ A319/ A320/ A321, A319neo, A320neo/ A321neo, B737-300 la -900 – 1buc.</t>
  </si>
  <si>
    <t xml:space="preserve">
34960000-4 Echipament aeroportuar (Rev.2)</t>
  </si>
  <si>
    <t>BVC 2018 AL SOS Cap Lista de dotari si utilaje independente</t>
  </si>
  <si>
    <t>FURNIZAREA UNUI „CENTRU DE COMANDA MOBIL – UNITATE MOBILA DE COMANDA PENTRU SITUATII DE CRIZA/URGENTA” ȘI ASIGURAREA REVIZIILOR TEHNICE IN PERIOADA DE GARANTIE</t>
  </si>
  <si>
    <t>35412500-0 Vehicule de comandament si de legatura (Rev.2)</t>
  </si>
  <si>
    <t>Furnizare sistem agricol de mare capacitate (2 buc. complet echipate) si 1 sistem de cosire de rezerva, servicii de scolarizare a personalului si service in perioada de garantie.</t>
  </si>
  <si>
    <t xml:space="preserve">
16600000-1 Utilaje agricole sau forestiere specializate (Rev.2)</t>
  </si>
  <si>
    <t>Surse neintreruptibile de tensiune (UPS): UPS 700 VA, UPS 1500 VA, UPS 3000 VA</t>
  </si>
  <si>
    <t xml:space="preserve">
31154000-0 Surse de alimentare electrica continua (Rev.2)</t>
  </si>
  <si>
    <t xml:space="preserve">BVC 2018  Cap Cheltuieli - Obiecte de inventar </t>
  </si>
  <si>
    <t>Piese de schimb si consumabile pentru bare de tractare aeronave, model Hydro, din dotarea S.O.S. AIHCB</t>
  </si>
  <si>
    <t xml:space="preserve">
44531510-9 Bolturi si suruburi (Rev.2)</t>
  </si>
  <si>
    <t>BUSINESS PLUS</t>
  </si>
  <si>
    <t>BVC 2018 Capitolul Piese de schimb</t>
  </si>
  <si>
    <t>Servicii de elaborarea documentatii tehnice (Expertiza, DALI, PT+DDE) si executia lucrarilor de reparatii curente si de intretinere la infrastructura rutiera si pietonala – punct de lucru AIHCB</t>
  </si>
  <si>
    <t>45233142-6 Lucrari de reparare a drumurilor (Rev.2)</t>
  </si>
  <si>
    <t>SOCIETATEA DE CONSTRUCTII NAPOCA S.A</t>
  </si>
  <si>
    <t>Piese de schimb pentru remorchere convenționale de tractare/ împingere aeronave, cu bara de tractare, MODEL Schopf F160</t>
  </si>
  <si>
    <t xml:space="preserve">
31670000-3 Piese electrice pentru masini sau pentru aparate (Rev.2)</t>
  </si>
  <si>
    <t>BVC 2018-2019 Capitolul Piese de schimb</t>
  </si>
  <si>
    <t>Servicii de intretinere si reparatii relocare, integrare, si upgrade software precum si asigurarea pieselor de schimb necesare sistemului de management al cheilor din dotarea CNAB</t>
  </si>
  <si>
    <t xml:space="preserve">
50118110-9 Servicii de remorcare a vehiculelor (Rev.2)</t>
  </si>
  <si>
    <t>SC SELECT DIPLOMATIC GROUP SRL</t>
  </si>
  <si>
    <t xml:space="preserve">
90510000-5 Eliminare si tratare a deseurilor menajere (Rev.2)
90513000-6 Servicii de tratare si eliminare de deseuri menajere si deseuri nepericuloase (Rev.2)
90520000-8 Servicii privind deseurile radioactive, toxice, medicale si periculoase (Rev.2)
90911200-8 Servicii de curatare a constructiilor (Rev.2)
90911300-9 Servicii de curatare a ferestrelor (Rev.2)
90918000-5 Servicii de curatare a cosurilor de gunoi (Rev.2)
90919200-4 Servicii de curatare a birourilor (Rev.2)</t>
  </si>
  <si>
    <t>Servicii exploatare, întreținere, management tehnic si reparatii accidentale ale suplimentului sistemului benzi bagaje Extindere Terminal Plecări rezultat în urma reconfigurării sistemului HBS 3</t>
  </si>
  <si>
    <t>50800000-3 Diverse servicii de intretinere si de reparare (Rev.2)</t>
  </si>
  <si>
    <t>Atribuirea unui contract fara publicarea prealabila a unei invitatii la procedura concurentiala de ofertare in Jurnalul Oficial al Uniunii Europene</t>
  </si>
  <si>
    <t>Servicii de integrare in telecomanda a balizajului luminos pentru traseul de intoarcere al aeronavelor in Buzunarul 26L la AIHCB</t>
  </si>
  <si>
    <t>48131000-5 Pachete software pentru asistenta la sol pentru aviatie (Rev.2)</t>
  </si>
  <si>
    <t>S.C. CIATO Galvanotehnic S.R.L.</t>
  </si>
  <si>
    <t>BVC 2018 Capitolul Dotari</t>
  </si>
  <si>
    <t>Energie electrică pentru locurile de consum AIHCB și AIBB-AV</t>
  </si>
  <si>
    <t xml:space="preserve">
09310000-5 Electricitate (Rev.2)</t>
  </si>
  <si>
    <t>Servicii de vidanjare a cabinelor ecologice amplasate în perimetrul aeroportuar</t>
  </si>
  <si>
    <t xml:space="preserve">
90910000-9 Servicii de curatenie (Rev.2)</t>
  </si>
  <si>
    <t>BVC 2018 Capitolul Servicii Terti</t>
  </si>
  <si>
    <t xml:space="preserve">BVC 2017 Capitolul Intretinere si Reparatii </t>
  </si>
  <si>
    <t>BVC 2017-2019 Capitolul Servicii Terti</t>
  </si>
  <si>
    <t xml:space="preserve">BVC 2017-2019 Capitolul Redevente, chirii </t>
  </si>
  <si>
    <t>BVC 2017 Proiect Investitii</t>
  </si>
  <si>
    <t>BVC 2017 Capitolul Dotari si Utilaje Proiect BVC 2018 BATMCS Dotari si Utilaje</t>
  </si>
  <si>
    <t xml:space="preserve">Proiect BVC 2017-2018 - Capitolul Cheltuieli materiale – Obiecte de inventar, aferent BVC compartimental </t>
  </si>
  <si>
    <t>BVC 2017-2018  Capitolul „Întreținere, reparații”</t>
  </si>
  <si>
    <t>BVC 2017 -2019 Capitolul Materiale consumabile - Consumabile specifice</t>
  </si>
  <si>
    <t>BVC 2018  Cap Intretinere si reparatii</t>
  </si>
  <si>
    <t>BVC 2017-2018 Capitolul Consumabile specifice</t>
  </si>
  <si>
    <t>BVC 2018 Capitolul Intretinere si reparatii</t>
  </si>
  <si>
    <t>BVC 2018-2020</t>
  </si>
  <si>
    <t>BVC 2018-2022 Capitolul Servicii Terti</t>
  </si>
  <si>
    <t>BVC 2016-2018 Intretinere si reparatii</t>
  </si>
  <si>
    <t>BVC 2018 Capitolul Consumabile specifice</t>
  </si>
  <si>
    <t>BVC 2018 Cap Intretinere si reparatii</t>
  </si>
  <si>
    <t>BVC 2018 Cap Dotari</t>
  </si>
  <si>
    <t>BVC 2018 si Proiect 2019 Capitolul  Energie apa</t>
  </si>
  <si>
    <t>BVC 2018-2020 Servicii de asigurare Cap 613</t>
  </si>
  <si>
    <t xml:space="preserve">70 puncte -pretul ofertei   30 puncte -carac teristica tehnica </t>
  </si>
  <si>
    <t>20 puncte</t>
  </si>
  <si>
    <t>100 puncte</t>
  </si>
  <si>
    <t>257/C/24.07.2018</t>
  </si>
  <si>
    <t>346/C/15.10.2018</t>
  </si>
  <si>
    <t>390/C/19.11.2018</t>
  </si>
  <si>
    <t>184/C/23.05.2018</t>
  </si>
  <si>
    <t>132/C/03/05.2018</t>
  </si>
  <si>
    <t>127/C/25.04.2018</t>
  </si>
  <si>
    <t>82/C/19.03.2018</t>
  </si>
  <si>
    <t xml:space="preserve">A.T.S.A. INDUSTRY SRL    </t>
  </si>
  <si>
    <t>111/C/05.04.2018</t>
  </si>
  <si>
    <t>79/C/16.03.2018</t>
  </si>
  <si>
    <t xml:space="preserve">SC Z&amp;Z Piro SRL   </t>
  </si>
  <si>
    <t>126/C/25.04.2018</t>
  </si>
  <si>
    <t xml:space="preserve">1/C/05.01.2018 LOT I    30/C/25.01.2018 LOT II    31/C/25.01.2018 LOT III  459/C/20.12.2017 LOT IV </t>
  </si>
  <si>
    <t>334/C/01.10.2018</t>
  </si>
  <si>
    <t>347/C/18.10.2018</t>
  </si>
  <si>
    <t>316/c/ 31.08.2018</t>
  </si>
  <si>
    <t>206/C/28.08.2018</t>
  </si>
  <si>
    <t>LOT I 281/C/17.08.2018 LOT II 282/C/17.08.2018</t>
  </si>
  <si>
    <t>249/C/13.07.2018</t>
  </si>
  <si>
    <t>221/C/22.06.2018</t>
  </si>
  <si>
    <t xml:space="preserve">300.000 si 600.000 </t>
  </si>
  <si>
    <t>206/C/04.06.2018</t>
  </si>
  <si>
    <t>198/C/31.05.2018</t>
  </si>
  <si>
    <t>122/C/20.04.2018</t>
  </si>
  <si>
    <t xml:space="preserve">50110000-9 SERVICII DE REPARARE SI NTRETINERE A AUTOVEHICULELOR SI A ECHIPAMENTELOR CONEXE (REV 2)   34300000-0 PIESE SI ACCESORII PT VEHICULE SI PT MOTOARE DE VEHICUOLE (REV 2) </t>
  </si>
  <si>
    <t>296410,35</t>
  </si>
  <si>
    <t>100/C/29.03.2018</t>
  </si>
  <si>
    <t>275,947.83 RON</t>
  </si>
  <si>
    <t>99/C/09.03.2018</t>
  </si>
  <si>
    <t xml:space="preserve">OMNIASIG VIENNA INSURANCE GROUP S.A.   </t>
  </si>
  <si>
    <t>50/C/20.02.2018</t>
  </si>
  <si>
    <t>52/C/20.02.2018</t>
  </si>
  <si>
    <t>48/C/20.02.2018</t>
  </si>
  <si>
    <t xml:space="preserve">ASOCIEREA FORMATA DIN SC PKF CONSTRUCT SRL SI SC SILORENT TCS SRL </t>
  </si>
  <si>
    <t>22/C/17.01.2018</t>
  </si>
  <si>
    <t>UTI GRUP SA                                                 EUROPEAN FUND INVEST SRL                                                                    SC STARC4SYS</t>
  </si>
  <si>
    <t>237/C/03.07.2018</t>
  </si>
  <si>
    <t>440/C/20.12.2018</t>
  </si>
  <si>
    <t xml:space="preserve">PKF CONSTRUCT SRL    </t>
  </si>
  <si>
    <t>1630336,11</t>
  </si>
  <si>
    <t>435/C/18.12.2018</t>
  </si>
  <si>
    <t>LOT I 436/C/18.12.2018 LOT II 434/C/18.12.2018</t>
  </si>
  <si>
    <t xml:space="preserve">292.490,00 </t>
  </si>
  <si>
    <t>255.000,00</t>
  </si>
  <si>
    <t>438/c/18.12.2018</t>
  </si>
  <si>
    <t>418/c/05.12.2018</t>
  </si>
  <si>
    <t>Regia Autonoma RASIROM                                      UTI GROUP SA                                                            TELEKOM ROMANIA COMUNICATIONS SA</t>
  </si>
  <si>
    <t>389/C/16.11.2018</t>
  </si>
  <si>
    <t>ROPECO BUCURESTI S.R.L.                                    SC DOCENTRIS SA</t>
  </si>
  <si>
    <t xml:space="preserve">ORANGE ROMANIA S.A.                                       TELEKOM ROMANIA COMUNICATIONS   SA                                                                       VODAFONE ROMANIA SA </t>
  </si>
  <si>
    <t>381/C/08.11.2018</t>
  </si>
  <si>
    <t xml:space="preserve">169.400,00 </t>
  </si>
  <si>
    <t>SC MOUNTAIN INDUSTRIAL RESOURCES SRL                                                                                    BUSINESS PLUS SRL</t>
  </si>
  <si>
    <t>399/C/19.11.2018</t>
  </si>
  <si>
    <t xml:space="preserve">GRADINARIU IMPORT EXPORT S.R.L.                  MIRCEA TUDOR SCAN TECH                                  STARC4SYS SRL </t>
  </si>
  <si>
    <t>393/C/19.11.2018</t>
  </si>
  <si>
    <t xml:space="preserve">2.913.981,80 </t>
  </si>
  <si>
    <t>385/C/13.11.2018</t>
  </si>
  <si>
    <t>540.000,00</t>
  </si>
  <si>
    <t>382/C/13.11.2018</t>
  </si>
  <si>
    <t xml:space="preserve">BUSINESS PLUS                                                            </t>
  </si>
  <si>
    <t xml:space="preserve">HELINICK S.R.L.                                                             </t>
  </si>
  <si>
    <t xml:space="preserve">5.132.027,33 </t>
  </si>
  <si>
    <t xml:space="preserve">S.C. UTI GRUP S.A                                                       </t>
  </si>
  <si>
    <t>200/c/31.05.2018</t>
  </si>
  <si>
    <t>196/C/30.05.2018</t>
  </si>
  <si>
    <t xml:space="preserve">TINMAR ENERGY S.A                                             CEZ VANZARE SA                                                        ENEL ENERGIE MUNTENIA SA                                                                                                                </t>
  </si>
  <si>
    <t>71/c/07.03.2018</t>
  </si>
  <si>
    <t>41634,47</t>
  </si>
  <si>
    <t>BVC 2018-2020 la capitolul “Combustibil”</t>
  </si>
  <si>
    <t xml:space="preserve">Motorina Euro 5 </t>
  </si>
  <si>
    <t>09134200-9 Motorina</t>
  </si>
  <si>
    <t>Negociere fără invitaţie prealabilă la o procedură concurenţială de ofertare, respectiv prin procedura de Licitatie deschisa cu strigare organizata de catre Bursa Romana de Marfuri.</t>
  </si>
  <si>
    <t xml:space="preserve">ROMPETROL                                                        OSCAR DOWNSTREAM                                              OMV PETROM MARKETING </t>
  </si>
  <si>
    <t xml:space="preserve">1.610.000 </t>
  </si>
  <si>
    <t xml:space="preserve">MOTOIRNA EURO 5 </t>
  </si>
  <si>
    <t xml:space="preserve">OSCAR    DOWNSTREAM                                                                                            ROMPETROL </t>
  </si>
  <si>
    <t>1.610.000</t>
  </si>
  <si>
    <t>368/c/31.10.2018</t>
  </si>
  <si>
    <t>239/c/23.08.2018</t>
  </si>
  <si>
    <t>459/C/19.12.2018</t>
  </si>
  <si>
    <t xml:space="preserve">ROMPETROL                                                               OSCAR DOWNSTREAM </t>
  </si>
  <si>
    <t>21.173.500</t>
  </si>
  <si>
    <t xml:space="preserve">TINMAR ENERGY SA                                             CEZ VANZARE SA  </t>
  </si>
  <si>
    <t xml:space="preserve">GAZE NATURALE </t>
  </si>
  <si>
    <t xml:space="preserve">EON                                                                          ENGIE ROMANIA                                                      </t>
  </si>
  <si>
    <t>11.838.708</t>
  </si>
  <si>
    <t>414/C/05.12.2018</t>
  </si>
  <si>
    <t>09123000-7 Gaze naturale;</t>
  </si>
  <si>
    <t>Proiect BVC 2018 al C.N.A.B. capitol ,,Cheltuieli – Energie, Apă”, poziția ,,Gaze naturale</t>
  </si>
  <si>
    <t>1.171.164,64</t>
  </si>
  <si>
    <t>364/C/25.10.2018</t>
  </si>
  <si>
    <t>09310000-5 Electricitate (Rev.2)</t>
  </si>
  <si>
    <t>57.851.830,26</t>
  </si>
  <si>
    <t>1.983.215,25</t>
  </si>
  <si>
    <t>12.207.273,06</t>
  </si>
  <si>
    <t>1.379.281,72</t>
  </si>
  <si>
    <t>194.989,20</t>
  </si>
  <si>
    <t>386/C/13.11.2018</t>
  </si>
  <si>
    <t>194.742,80</t>
  </si>
  <si>
    <t>378/C/01.11.2018</t>
  </si>
  <si>
    <t>11.619.940,82</t>
  </si>
  <si>
    <t>359/C/23.10.2018</t>
  </si>
  <si>
    <t>1.384.324,00</t>
  </si>
  <si>
    <t>160.214.86</t>
  </si>
  <si>
    <t>161.000,00</t>
  </si>
  <si>
    <t>348/C/18.10.2018</t>
  </si>
  <si>
    <t>1.ROMCHIM PROTECT SA                                    2.ATSA INDUSTRY SRL                                        3.BORYSZEW SA ODDZIAL BORYSZEW  4.ERG W SOCHACZEWE                                                          5.SC MOUNTAIN IDUSTRIAL RESOURCES</t>
  </si>
  <si>
    <t xml:space="preserve">LOT I: 390/C/19.11.2018         LOT II 391/C/19.11.2018                     LOT III 392/C/19.11.2018                </t>
  </si>
  <si>
    <t>1.GRADINARIU IMPORT EXPORT S.R.L.   2.DMV AVIATECH SRL                    3.BUSINESS PLUS SRL</t>
  </si>
  <si>
    <t>1)CUMPANA 1993 S.R.L.                                  2)FANTANA SRL</t>
  </si>
  <si>
    <t>74/C/07.03.2018</t>
  </si>
  <si>
    <t>“EXECUTIA LUCRARILOR – MARCAJE SI INSCRIPTIONARI RUTIERE CLASICE SI VOPSIRE ELEMENTE SIGNALISTICA – PANOURI, INDICATOARE,STALPI, ELEMENTE DELIMITARE FLUXURI – BOLARZI, BALUSTRADE, PARAPETI PENTRU DRUMURI/TROTUARE SI PARCARI</t>
  </si>
  <si>
    <t>45233270-2 - Lucrari de marcare a zonelor de parcare (Rev.2)</t>
  </si>
  <si>
    <t xml:space="preserve">TEO TRANS         
COMPANIA ROMPREST SERVICE SA </t>
  </si>
  <si>
    <t>324/c/11.09.2018</t>
  </si>
  <si>
    <t>BVC Cap Intretinere si Reparatii</t>
  </si>
  <si>
    <t xml:space="preserve">44221240-9- Usi de garaj;
45421100-5- Instalare de usi, ferestre si elemente conexe;
45111300-1 – Lucrari de demontare;
</t>
  </si>
  <si>
    <t>214/C/14.06.2018</t>
  </si>
  <si>
    <t>HISTRIA INTERNATIONAL 
GUNTHER TORE S.R.L.;</t>
  </si>
  <si>
    <t>BVC Capitolul Dotari DTM</t>
  </si>
  <si>
    <t xml:space="preserve">203.328,36 </t>
  </si>
  <si>
    <t xml:space="preserve">5 USI RAPIDE </t>
  </si>
  <si>
    <t>Servicii medicale specializate de medicina muncii pentru angajatii CNAB si a celor incluse în abonamentul personalizat al  beneficiarilor desemnaţi de către CNABSA</t>
  </si>
  <si>
    <t xml:space="preserve">85100000-0 Servicii de sănătate; 
85147000-1 Servicii de medicina muncii.
</t>
  </si>
  <si>
    <t>4.340.000 lei</t>
  </si>
  <si>
    <t>BVC Servicii Terti</t>
  </si>
  <si>
    <t>Proprie procedura simplificata- selectie de oferta</t>
  </si>
  <si>
    <t xml:space="preserve">1.SC MEDLIFE SA 
2.SC MEDICOVER SRL </t>
  </si>
  <si>
    <t>413/C/04.12.2018</t>
  </si>
  <si>
    <t xml:space="preserve">Servicii de elaborare EXPERTIZA TEHNICA+DALI+DTAC+DTOE+PT+DDE in vederea realizarii investitiei 
“Supraetajarea in regim de P+2 a parcarii Departament Vest
</t>
  </si>
  <si>
    <t xml:space="preserve">71319000-7 Servicii de expertiza
71241000-9 Studii de fezabilitate, servicii de consultant, analize
71242000-6 Pregatire de proiecte si proiectare, estimarea costurilor
71356200-0 Servicii de asistenta tehnica
</t>
  </si>
  <si>
    <t>599.995,17</t>
  </si>
  <si>
    <t>571.653,18</t>
  </si>
  <si>
    <t>437/C/18.12.2018</t>
  </si>
  <si>
    <t xml:space="preserve">ASOCIEREA 3TI PROGETTI SI CONSITRANS </t>
  </si>
  <si>
    <t>BVC 2017-2019 Investitii</t>
  </si>
  <si>
    <t>SERVICII DE CURATENIE, SALUBRIZARE SI COLECTARE SELECTIVA IN SPATIILE TERMINALELOR DE PASAGERI</t>
  </si>
  <si>
    <t xml:space="preserve">90900000-6 - Servicii de curăţenie şi igienizare
90919200-4 - Servicii de curăţare a birourilor
90911200-8 - Servicii de curăţare a construcţiilor
90911300-9 - Servicii de curăţare a ferestrelor
90918000-5 - Servicii de curăţare a coşurilor de gunoi
90511000-2 - Servicii de colectare a deşeurilor menajere
90513000-6 - Servicii de tratare şi eliminare de deşeuri menajere şi deşeuri nepericuloase
90520000-8 - Servicii privind deşeurile radioactive, toxice, medicale şi periculoase
90513100-7 - Servicii de eliminare a deşeurilor menajere
</t>
  </si>
  <si>
    <t xml:space="preserve">5.030.347,18 </t>
  </si>
  <si>
    <t>410/C/26.11.2018</t>
  </si>
  <si>
    <t xml:space="preserve">ASOCIEREA BRAI CATA SI SINCLEA FACILITY </t>
  </si>
  <si>
    <t>Negociere fără invitaţie prealabilă la o procedură concurenţială de ofertare</t>
  </si>
  <si>
    <t>SERVICII DE ASISTENTA TEHNICA INFRASTRUCTURA IT&amp;C</t>
  </si>
  <si>
    <t xml:space="preserve">72611000-6 Servicii de asistenta tehnica informatica (Rev.2); </t>
  </si>
  <si>
    <t>1.042.087,5</t>
  </si>
  <si>
    <t>CRESCENDO 
TELEKOM ROMANIA COMUNICATIONS</t>
  </si>
  <si>
    <t>400/C/21.11.2018</t>
  </si>
  <si>
    <t>EURO (fara TVA)</t>
  </si>
  <si>
    <t>EURO (cu TVA)</t>
  </si>
  <si>
    <t>„Servicii de intretinere (revizii tehnice) si reparatii pentru sistemul automat de control acces prevazut cu cititoare RFID si camere video LPR/ANPR (Licence Plate Recognition) si asigurarea echipamentelor/componentelor/pieselor de schimb necesare functionarii permanente a acestora”</t>
  </si>
  <si>
    <t>50610000-4 Servicii de reparare si de intretinere a echipamentului de securitate (Rev.2); 34913000-0 Diverse piese de schimb (Rev.2); 35121000-8 Echipament de securitate (Rev.2)</t>
  </si>
  <si>
    <t>Proiect BVC 2017-2019, Capitolul „Piese de schimb” și capitolul “Întreținere, Reparații”</t>
  </si>
  <si>
    <t xml:space="preserve">S.C. HELINICK S.R.L 
REGIA AUTONOMA RASIROM
</t>
  </si>
  <si>
    <t xml:space="preserve">19.943,64 
27.500 
</t>
  </si>
  <si>
    <t>123/C/23.04.2018</t>
  </si>
  <si>
    <t>Servicii de întreținere și reparații a echipamentelor de securitate tip sistem de detectare a explozibililor lichizi (Leds) tip FLIR FIDO X3C din dotarea CNAB și asigurarea pieselor de schimb necesare funcționării permanente a acestora.</t>
  </si>
  <si>
    <t xml:space="preserve">50610000-4 Servicii de reparare şi de întreţinere a echipamentului
de Securitate;
35121000-8 Echipament de securitate
34913000-0 Diverse piese de schimb 
</t>
  </si>
  <si>
    <t>S.C. ROM TECH S.R.L</t>
  </si>
  <si>
    <t>110/C/05.04.2018</t>
  </si>
  <si>
    <t>Proiectul de Buget de Venituri și Cheltuieli 2017 - 2019 al BATMCS, la capitolul ,,Servicii terți”- poziția ,,Tractări auto”</t>
  </si>
  <si>
    <t>SERVICII DE RIDICARE A VEHICULELOR (12 luni)</t>
  </si>
  <si>
    <t>345/12.10.2018</t>
  </si>
  <si>
    <t>SERVICII DE RIDICARE A VEHICULELOR (6 luni)</t>
  </si>
  <si>
    <t>114/13.04.2018</t>
  </si>
  <si>
    <t xml:space="preserve">Servicii de curăţenie, salubrizare şi colectare selectivă în spațiile aferente terminalelor de pasageri - zone publice și restricționate: săli publice, grupuri sanitare, birouri, alte spații (filtre, ghișee, depozite, magazii,  spații tehnice, ateliere, vestiare, trotuare/peroane, porți îmbarcare, etc.), inclusiv transportul, eliminarea/neutralizarea/valorificarea deșeurilor menajere/reciclabile/periculoase, etc; </t>
  </si>
  <si>
    <t>90910000-9 - Servicii de curăţenie</t>
  </si>
  <si>
    <t xml:space="preserve">5.184.692,08 </t>
  </si>
  <si>
    <t>Negociere fară invitatie prealabila la o procedura concurentiala de ofertare</t>
  </si>
  <si>
    <t>1. 4.609.093,32  2. 4.103.573,83  3. 4.619.408,87</t>
  </si>
  <si>
    <t>66/C/02.03.2018</t>
  </si>
  <si>
    <t>Servicii de curățenie, salubrizare si colectare selectiva in spatiile aferente CNAB SA” -  Servicii de curăţenie, salubrizare şi colectare selectivă în spațiile aferente terminalelor de pasageri - zone publice și restricționate: săli publice, grupuri sanitare, birouri, alte spații (filtre, ghișee, depozite, magazii,  spații tehnice, ateliere, vestiare, trotuare/peroane, porți îmbarcare, etc.), inclusiv transportul, eliminarea/neutralizarea/valorificarea deșeurilor menajere/reciclabile/periculoase, etc</t>
  </si>
  <si>
    <t>320/C/06.09.2018</t>
  </si>
  <si>
    <t>Servicii de asigurarea a bunurilor, respectiv cladiri si continutul acestora pentru: Punctul de lucru Aeroportul International Henri Coanda bucuresti (AIHCB), cu sediul in orasul Otopeni, Str. Calea Bucurestilor nr. 224 E, Judetul Ilfov, inclusiv Stație de distribuție carburanți situată în orașul Otopeni, Str. Calea Bucureștilor 224D, Județul Ilfov, Puncul de lucru Club Aeroport – Eforie Sud, cu sediul in orasul Eforie Sud, Str. Progresului, Nr. 21, Judetul Constanta</t>
  </si>
  <si>
    <t>66515200-5 Servicii de asigurare a bunurilor (Rev.2)</t>
  </si>
  <si>
    <t>Omniasig Vienna Insurance Group SA</t>
  </si>
  <si>
    <t>423/C/12.12.2018</t>
  </si>
  <si>
    <t>Servicii de asigurarea a bunurilor, respectiv cladiri si continutul acestora pentru: Punctul de lucru - Aeroportul Internațional București Băneasa – Aurel Vlaicu (AIBB-AV) cu sediul in orasul Bucuresti, Sos. Bucuresti – Ploiesti nr. 40, Sectorul 1</t>
  </si>
  <si>
    <t>424/C/12.12.2018</t>
  </si>
  <si>
    <t>45235320-2 lucrări de construcții de zone de staționare a aeronavelor 45316213-1 instalare de balizaje 45316220-3 instalare de echipament de semnalizare aeroportuară 48121000-2 pachete software pentru controlul traficului aerian</t>
  </si>
  <si>
    <t>BVC 2017, BVC 2018</t>
  </si>
  <si>
    <t>procedură simplificată</t>
  </si>
  <si>
    <t>Asocierea Societatea de Construcții Napoca SA – UTI Grup SA
Asocierea Max Boegl Romania SRL – ICCO Energ – Platforma Otopeni</t>
  </si>
  <si>
    <t>prețul cel mai scăzut</t>
  </si>
  <si>
    <t>12697315.56
15167084.25</t>
  </si>
  <si>
    <t>356/C/22.10.2018</t>
  </si>
  <si>
    <t>488523
492828</t>
  </si>
  <si>
    <t xml:space="preserve">5567697.60
6690180
8648040
</t>
  </si>
  <si>
    <t>189000
345362.55</t>
  </si>
  <si>
    <t>785060
773727.8</t>
  </si>
  <si>
    <t>779691.6
789487.2
813787.20</t>
  </si>
  <si>
    <t>20654150
16450000</t>
  </si>
  <si>
    <t xml:space="preserve">543991.02
465000
570482.15
</t>
  </si>
  <si>
    <t>65300
89000</t>
  </si>
  <si>
    <t>325000
349100
338400</t>
  </si>
  <si>
    <t>CRISMONI GENERAL COM                                          COSTA UTILAJE                                                          RET UTILAJE SRL</t>
  </si>
  <si>
    <t xml:space="preserve">2680000
2692900
2725000
</t>
  </si>
  <si>
    <t xml:space="preserve">FLAME DATA TECHNOLOGIES SRL                         RIELLO UPS ROMANIA S.R.L.                                         UNION CO                                                                         POWER BACK-UP SERVICES SRL                                                                Silmo Services SRL   
Felix Telecom 
Irmas                                                           </t>
  </si>
  <si>
    <t>272745.8
291722
330400
294800
499875
387622.3
361880</t>
  </si>
  <si>
    <t>Servicii de asigurare pentru raspundere civila auto obligatorie</t>
  </si>
  <si>
    <t>BVC Capitolul Intretinere reparatii</t>
  </si>
  <si>
    <t>OMNIASIG VIENNA INSURANCE GROUP S.A.
FAST BROKERS - BROKER DE ASIGURARE</t>
  </si>
  <si>
    <t>BVC 2018 - Ascigurare Rca CNAB</t>
  </si>
  <si>
    <t>347844
370000</t>
  </si>
  <si>
    <t>366/C/31.10.2018</t>
  </si>
  <si>
    <t>D.M.V. PROSAL CONSULTING SRL
Compania Romprest Service SA</t>
  </si>
  <si>
    <t>37320
41.634,40</t>
  </si>
  <si>
    <t>206976 
527995,20</t>
  </si>
  <si>
    <t xml:space="preserve">2.4.166.519,04  
4.338.600 </t>
  </si>
  <si>
    <t xml:space="preserve">198.000 
216.999 </t>
  </si>
  <si>
    <t xml:space="preserve">LOT I    234970             LOT II   219716                 LOT III 109440                        </t>
  </si>
  <si>
    <t xml:space="preserve">279614.3   261462.04                     130233.60                           </t>
  </si>
  <si>
    <t xml:space="preserve">LOT I INNOVATIVE TEX SOLUTIONS             LOT II INNOVATIVE TEX SOLUTIONS                           LOT III INNOVATIVE TEX SOLUTIONS,                                     </t>
  </si>
  <si>
    <t xml:space="preserve">1-                             2.  1900000             3.-                                 4.-                                5-                  </t>
  </si>
  <si>
    <t xml:space="preserve">1)                             2)-                           3)-
</t>
  </si>
  <si>
    <t xml:space="preserve">S.C AVITECH CO S.R.L
REGIA AUTONOMA RASIROM
S.C. UTI GRUP SA 
S.C. MICROCIP ELECTRONICS S.R.L
S.C. NEOTRONIX S.R.L.
</t>
  </si>
  <si>
    <t>463455                 425997                           595000                  556400               599068</t>
  </si>
  <si>
    <t>Lotul I: ADAR UNIC  SOLUTIONS             LOTUL II ALPHA NED EXIM                    LOTUL II BELLA ROMANIA IMPEX SRL                      LOTUL II VETRO DESIGN SRL                                        LOTUL II RENANIA 3 SRL                                           LOTUL II ADAR UNIC SOLUTIONS</t>
  </si>
  <si>
    <t>129281,28 114000                          150000                         140700                     240000                               150000</t>
  </si>
  <si>
    <t>Lot I   153844,72                    Lot II  135660</t>
  </si>
  <si>
    <t xml:space="preserve">Lot I 153844,72              Lot II: 135660 </t>
  </si>
  <si>
    <t xml:space="preserve">SC WIRTGEN ROMANIA SRL
SC DITO GRUP SRL
SC RET UTILAJE SRL
SC CRYSTAL TECHNOLOGIES SRL
</t>
  </si>
  <si>
    <t xml:space="preserve">280600                               -                                                                                          207450                       268000                 </t>
  </si>
  <si>
    <t>104500                      114900</t>
  </si>
  <si>
    <t xml:space="preserve">LOT I:     2765680   LOTUL II 14177010 </t>
  </si>
  <si>
    <t xml:space="preserve">LOT I                                                                        MOL ROMANIA PETROLEUM PRODUCTS                                                       ROMPETROL DOWNSTREAM SRL                       OSCAR DOWNSTREAM                          ALMATAR TRANS SRL                                                                    LOTUL II                                                 ALMATAR TRANS SRL                                            MOL ROMANIA PETROLEUM PRODUCTS  ROMPETROL DOWNSTREAM SRL                OSCAR DOWNSTREAM                          </t>
  </si>
  <si>
    <t xml:space="preserve"> LOT I
2328000                                          2586048                                        2359664                                         2334000
LOT II  11309000                       11460000                            12945390                             11495798                     </t>
  </si>
  <si>
    <t>LOT I   2770320                                               LOT II 13457710</t>
  </si>
  <si>
    <t xml:space="preserve"> LOT I
2770320  
LOT II 13457710</t>
  </si>
  <si>
    <t xml:space="preserve"> Furnizarea de consumabile specifice serviciului parcari:    LOT I, Lot II, Lot III, Lot IV</t>
  </si>
  <si>
    <t>Lot I: 900000                              Lot II:  1800000          
Lot III: 450000                                
Lot IV: 1125000</t>
  </si>
  <si>
    <t>LOT I                                                        
AC COMFORT                                         
UTI GRUP SA                                                    LOT II 
MAIVAC SYSTEM SRL  
REGIA AUTONOMA RASIROM                                LOT III 
ROLF CARD INDUSTRIAL                             LOT IV: 
SC NATURAL ES MEDICAL SRL</t>
  </si>
  <si>
    <t xml:space="preserve">LOT 1                       
844800              1031700
LOT II: 144562,50                               149400
LOT III :  406000                LOT IV : 1124726,66 </t>
  </si>
  <si>
    <t>LOT 1       1005312                 LOT II: 172029,37               LOT III :    483140               LOT IV : 1338424,72</t>
  </si>
  <si>
    <t>LOT 1            1005312                 LOT II: 172029,37     LOT III :  483140          LOT IV : 1338424,72</t>
  </si>
  <si>
    <t>SERVICII DE VIDANJARE A CABINELOR ECOLOGICE AMPLASATE IN PERIMETRUL AEROPORTUAR</t>
  </si>
  <si>
    <t xml:space="preserve">D.M.V. PROSAL CONSULTING SRL           COMPANIA ROMPREST SERVICE SRL        </t>
  </si>
  <si>
    <t>58001                      63440</t>
  </si>
  <si>
    <t>69021,19</t>
  </si>
  <si>
    <t xml:space="preserve">COMPANIA ROMPREST SERVICE S.A.              PKF CONSTRUCT SRL </t>
  </si>
  <si>
    <t>1186452,12                   1298537,65</t>
  </si>
  <si>
    <t>1411878,02</t>
  </si>
  <si>
    <t>UNIQA ASIGURARI S.A.                                        Fast brokers -broker de asigurare</t>
  </si>
  <si>
    <t>27000                      41000</t>
  </si>
  <si>
    <t>UNIQA ASIGURARI S.A.                                 Fast brokers -broker de asigurare</t>
  </si>
  <si>
    <t>34850                      22000</t>
  </si>
  <si>
    <t>LOT I:  191029           LOT II:  60102</t>
  </si>
  <si>
    <t>LOT I: 
SERVICE AUTO SERUS S.R.L. 
SERVICE CICLOP SRL                                        LOT II: 
SERVICE CICLOP S.A.</t>
  </si>
  <si>
    <t>LOT I: 189782,26                                     187361,75    LOT II:                        56809,32</t>
  </si>
  <si>
    <t>LOT 1:              22960,48                                         LOT II                                                 67603,09</t>
  </si>
  <si>
    <t xml:space="preserve">159600                                                                                                                                         -                                                                                     382067,38                                                                       -                        </t>
  </si>
  <si>
    <t>OMNIASIG VIENNA INS. GROUP SA                                                                 ASIROM VIENNA INSURANCE GROUP SA                              FAST BROKERS- BROKER DE ASIGURARE CAMPION BROKER DE ASIGURARE SRL</t>
  </si>
  <si>
    <t>Raport calitate -pret</t>
  </si>
  <si>
    <t xml:space="preserve">X GUARD SECURITY SYSTEM SRL  
CIVITAS PSG                                                               ROMPREST SECURITY                                              SENZOR GUARD SECURITY                                   SICURO INVEST                                                            CIVIS PAZA                                                                   SC ROMANIAN SECURITY SYSTEMS                   GUARD ONE SRL                                                       NEI DIVIZIA DE SECURITATE                                     ARESGUARD                                                                   TIGER SECURITY SERVICES                                       SWAT LEGION                                                                            </t>
  </si>
  <si>
    <t>100
81,81
 -                85,88                                          97,60                                           -                                           82,62                              77,90                           87,77                    91,84                  88,64                              79,14</t>
  </si>
  <si>
    <t>21056790,40                               27253486,72                                -                                     23769697,28                                               21702904,32                                  -                                                         26903029,76                                                     27506706,52                                       24854298,88                                              23448700,80                                   24541018,24                                                 28486179,84</t>
  </si>
  <si>
    <t>25057580,10</t>
  </si>
  <si>
    <t>7948314,03</t>
  </si>
  <si>
    <t xml:space="preserve">E.M.P. TRADE S.R.L. - lider asociere si EURO NUCLEAR SECURITY SERVICES </t>
  </si>
  <si>
    <t>9458493,69</t>
  </si>
  <si>
    <t xml:space="preserve">UTI GRUP SA     </t>
  </si>
  <si>
    <t>30321,20</t>
  </si>
  <si>
    <t>2175749,60</t>
  </si>
  <si>
    <t>2589002,08</t>
  </si>
  <si>
    <t>137468,8</t>
  </si>
  <si>
    <t>134993,5</t>
  </si>
  <si>
    <t>160642,26</t>
  </si>
  <si>
    <t>Asigurarea serviciilor de verificare/ întretinere/ revizii periodice si reparatii pentru autospecialele destinate transportului persoanelor cu dizabilitati, model Mallaghan ML 6100T si AVIOGEI THUNDERLIFT</t>
  </si>
  <si>
    <t xml:space="preserve">50100000-6 - Servicii de reparare si de intretinere a vehiculelor si a echipamentelor aferente si servicii conexe (Rev.2)
</t>
  </si>
  <si>
    <t xml:space="preserve">60181000-0 - Inchiriere de camioane cu sofer (Rev.2)
45520000-8 - Inchiriere de echipament de terasament cu operator (Rev.2)
</t>
  </si>
  <si>
    <t>LOT I: 150187
LOT II: 20300</t>
  </si>
  <si>
    <t>LOT I: 150000
LOT II: 20100</t>
  </si>
  <si>
    <t>LOT I: 178500                       LOT II:  23919</t>
  </si>
  <si>
    <t>Achiziția de lucrări pentru realizarea investiției extindere spre Nord a Platformei nr. 1 de staționare a aeronavelor la Aeroportul Internațional Henri Coandă București</t>
  </si>
  <si>
    <t>1. D.M.V. Prosal Consulting SRL                              2. Asocierea Libro Events SRL – ISM Sophie Construct SRL                                                                     3. Compania Romprest Service SA</t>
  </si>
  <si>
    <t>1249582,94</t>
  </si>
  <si>
    <t>1050069,70                         -                                            -</t>
  </si>
  <si>
    <t xml:space="preserve">1133275,64 </t>
  </si>
  <si>
    <t>130831,87</t>
  </si>
  <si>
    <t xml:space="preserve">130831,87 </t>
  </si>
  <si>
    <t>155689,92</t>
  </si>
  <si>
    <t>15109805,51</t>
  </si>
  <si>
    <t xml:space="preserve">2143867,47 </t>
  </si>
  <si>
    <t xml:space="preserve"> 1.472.000 </t>
  </si>
  <si>
    <t xml:space="preserve">24.000,00 </t>
  </si>
  <si>
    <t xml:space="preserve">LOT I:  15.936,00            LOT II:   7968,00  </t>
  </si>
  <si>
    <t>18963.84
9481.92</t>
  </si>
  <si>
    <t>Negociere fără invitaţie prealabilă la procedura concurenţială de ofertare</t>
  </si>
  <si>
    <t>SC Compania Romprest Service SA</t>
  </si>
  <si>
    <t>ACHIZITIONAREA SERVICIILOR DE CURĂȚENIE STRADALĂ CONSTÂND ÎN: - MĂTURARE MANUALA ȘI MECANIZATĂ, INCLUSIV RIGOLE/ELEMENTE ALE SISTEMULUI DE EVACUARE APE PLUVIALE, STRÂNGEREA ȘI EVACUAREA DEȘEURILOR, GOLIREA ȘI SPĂLAREA COȘURILOR DE GUNOI, ELIMINAREA VEGETAȚIEI DINTRE ROSTURI; - ȘTERGERE/SPĂLARE ELEMENTE SIGNALISTICĂ (PANOURI, INDICATOARE ETC); - ȘTERGERE/SPĂLARE ELEMENTE DELIMITARE FLUXURI – BOLARZI, BALUSTRADE, PARAPEȚI, POPICI ETC.</t>
  </si>
  <si>
    <t>425/C / 12 dec. 2018</t>
  </si>
  <si>
    <t xml:space="preserve">266.689,28 </t>
  </si>
  <si>
    <t xml:space="preserve">SC BRAI-CATA SRL </t>
  </si>
  <si>
    <t>202/C/31.05.2018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</si>
</sst>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0.00;[Red]#,##0.00"/>
    <numFmt numFmtId="165" formatCode="#,##0.00\ _l_e_i"/>
  </numFmts>
  <fonts count="11" x14ac:knownFonts="1">
    <font>
      <sz val="11"/>
      <color theme="1"/>
      <name val="Calibri"/>
      <family val="2"/>
      <scheme val="minor"/>
    </font>
    <font>
      <sz val="12"/>
      <name val="Times New Roman"/>
      <family val="1"/>
      <charset val="238"/>
    </font>
    <font>
      <sz val="12"/>
      <color theme="1"/>
      <name val="Times New Roman"/>
      <family val="1"/>
      <charset val="238"/>
    </font>
    <font>
      <sz val="10"/>
      <color theme="1"/>
      <name val="Times New Roman"/>
      <family val="1"/>
      <charset val="238"/>
    </font>
    <font>
      <sz val="10"/>
      <color theme="1"/>
      <name val="Calibri"/>
      <family val="2"/>
      <scheme val="minor"/>
    </font>
    <font>
      <sz val="10"/>
      <name val="Times New Roman"/>
      <family val="1"/>
      <charset val="238"/>
    </font>
    <font>
      <sz val="10"/>
      <color rgb="FF000000"/>
      <name val="Times New Roman"/>
      <family val="1"/>
      <charset val="238"/>
    </font>
    <font>
      <sz val="11"/>
      <color theme="1"/>
      <name val="Calibri"/>
      <family val="2"/>
      <scheme val="minor"/>
    </font>
    <font>
      <sz val="10"/>
      <color theme="1"/>
      <name val="Times New Roman"/>
      <family val="1"/>
    </font>
    <font>
      <sz val="11"/>
      <color theme="1"/>
      <name val="Calibri"/>
      <family val="2"/>
      <charset val="238"/>
      <scheme val="minor"/>
    </font>
    <font>
      <sz val="11"/>
      <name val="Times New Roman"/>
      <family val="1"/>
      <charset val="23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43" fontId="7" fillId="0" borderId="0" applyFont="0" applyFill="0" applyBorder="0" applyAlignment="0" applyProtection="0"/>
  </cellStyleXfs>
  <cellXfs count="88">
    <xf numFmtId="0" fontId="0" fillId="0" borderId="0" xfId="0"/>
    <xf numFmtId="164" fontId="1" fillId="0" borderId="2" xfId="0" applyNumberFormat="1" applyFont="1" applyFill="1" applyBorder="1" applyAlignment="1">
      <alignment horizontal="center" vertical="top" wrapText="1"/>
    </xf>
    <xf numFmtId="0" fontId="1" fillId="0" borderId="6" xfId="0" applyFont="1" applyFill="1" applyBorder="1" applyAlignment="1">
      <alignment horizontal="center" vertical="center" wrapText="1"/>
    </xf>
    <xf numFmtId="164" fontId="1" fillId="0" borderId="3" xfId="0" applyNumberFormat="1" applyFont="1" applyFill="1" applyBorder="1" applyAlignment="1">
      <alignment horizontal="center" vertical="top" wrapText="1"/>
    </xf>
    <xf numFmtId="0" fontId="0" fillId="0" borderId="0" xfId="0" applyAlignment="1">
      <alignment horizontal="center"/>
    </xf>
    <xf numFmtId="0" fontId="3" fillId="0" borderId="1" xfId="0" applyFont="1" applyBorder="1" applyAlignment="1">
      <alignment vertical="top" wrapText="1"/>
    </xf>
    <xf numFmtId="0" fontId="3" fillId="0" borderId="1" xfId="0" applyFont="1" applyBorder="1"/>
    <xf numFmtId="0" fontId="3" fillId="0" borderId="1" xfId="0" applyFont="1" applyBorder="1" applyAlignment="1">
      <alignment vertical="top"/>
    </xf>
    <xf numFmtId="0" fontId="2" fillId="0" borderId="1" xfId="0" applyFont="1" applyBorder="1"/>
    <xf numFmtId="0" fontId="5" fillId="0" borderId="1" xfId="0" applyFont="1" applyBorder="1" applyAlignment="1">
      <alignment vertical="top" wrapText="1"/>
    </xf>
    <xf numFmtId="0" fontId="5" fillId="0" borderId="0" xfId="0" applyFont="1" applyAlignment="1">
      <alignment vertical="top" wrapText="1"/>
    </xf>
    <xf numFmtId="0" fontId="6" fillId="0" borderId="0" xfId="0" applyFont="1" applyAlignment="1">
      <alignment vertical="top" wrapText="1"/>
    </xf>
    <xf numFmtId="0" fontId="3" fillId="0" borderId="0" xfId="0" applyFont="1" applyBorder="1" applyAlignment="1">
      <alignment vertical="top" wrapText="1"/>
    </xf>
    <xf numFmtId="0" fontId="3" fillId="0" borderId="2" xfId="0" applyFont="1" applyBorder="1" applyAlignment="1">
      <alignment vertical="top" wrapText="1"/>
    </xf>
    <xf numFmtId="0" fontId="3" fillId="0" borderId="2" xfId="0" applyFont="1" applyBorder="1"/>
    <xf numFmtId="0" fontId="2" fillId="0" borderId="2" xfId="0" applyFont="1" applyBorder="1"/>
    <xf numFmtId="0" fontId="3" fillId="0" borderId="1" xfId="0" applyFont="1" applyFill="1" applyBorder="1" applyAlignment="1">
      <alignment vertical="top" wrapText="1"/>
    </xf>
    <xf numFmtId="0" fontId="3" fillId="0" borderId="1" xfId="0" applyFont="1" applyBorder="1" applyAlignment="1">
      <alignment wrapText="1"/>
    </xf>
    <xf numFmtId="0" fontId="1" fillId="0" borderId="1" xfId="0" applyFont="1" applyFill="1" applyBorder="1" applyAlignment="1">
      <alignment horizontal="center" vertical="top" wrapText="1"/>
    </xf>
    <xf numFmtId="4" fontId="3" fillId="0" borderId="1" xfId="0" applyNumberFormat="1" applyFont="1" applyBorder="1" applyAlignment="1">
      <alignment vertical="top" wrapText="1"/>
    </xf>
    <xf numFmtId="0" fontId="6" fillId="0" borderId="1" xfId="0" applyFont="1" applyBorder="1" applyAlignment="1">
      <alignment vertical="top" wrapText="1"/>
    </xf>
    <xf numFmtId="0" fontId="1" fillId="0" borderId="1" xfId="0" applyFont="1" applyFill="1" applyBorder="1" applyAlignment="1" applyProtection="1">
      <alignment horizontal="center" vertical="top" wrapText="1"/>
      <protection locked="0"/>
    </xf>
    <xf numFmtId="0" fontId="1" fillId="0" borderId="1" xfId="0" applyFont="1" applyFill="1" applyBorder="1" applyAlignment="1">
      <alignment horizontal="center" vertical="top" wrapText="1"/>
    </xf>
    <xf numFmtId="0" fontId="2" fillId="0" borderId="0" xfId="0" applyFont="1" applyAlignment="1">
      <alignment wrapText="1"/>
    </xf>
    <xf numFmtId="0" fontId="2" fillId="0" borderId="0" xfId="0" applyFont="1" applyAlignment="1">
      <alignment vertical="top" wrapText="1"/>
    </xf>
    <xf numFmtId="0" fontId="5" fillId="0" borderId="2" xfId="0" applyFont="1" applyBorder="1" applyAlignment="1">
      <alignment vertical="top" wrapText="1"/>
    </xf>
    <xf numFmtId="0" fontId="2" fillId="0" borderId="1" xfId="0" applyFont="1" applyBorder="1" applyAlignment="1">
      <alignment vertical="top" wrapText="1"/>
    </xf>
    <xf numFmtId="0" fontId="2" fillId="0" borderId="0" xfId="0" applyFont="1" applyBorder="1" applyAlignment="1">
      <alignment vertical="top" wrapText="1"/>
    </xf>
    <xf numFmtId="0" fontId="0" fillId="0" borderId="1" xfId="0" applyBorder="1"/>
    <xf numFmtId="0" fontId="3" fillId="0" borderId="1" xfId="0" applyNumberFormat="1" applyFont="1" applyBorder="1" applyAlignment="1">
      <alignment vertical="top" wrapText="1"/>
    </xf>
    <xf numFmtId="0" fontId="3" fillId="0" borderId="1" xfId="0" applyFont="1" applyBorder="1" applyAlignment="1">
      <alignment horizontal="justify" vertical="center"/>
    </xf>
    <xf numFmtId="0" fontId="5" fillId="0" borderId="1" xfId="0" applyFont="1" applyFill="1" applyBorder="1" applyAlignment="1" applyProtection="1">
      <alignment horizontal="center" vertical="top" wrapText="1"/>
      <protection locked="0"/>
    </xf>
    <xf numFmtId="0" fontId="3" fillId="0" borderId="1" xfId="0" applyFont="1" applyBorder="1" applyAlignment="1">
      <alignment vertical="center" wrapText="1"/>
    </xf>
    <xf numFmtId="4" fontId="5" fillId="0" borderId="1" xfId="0" applyNumberFormat="1" applyFont="1" applyFill="1" applyBorder="1" applyAlignment="1" applyProtection="1">
      <alignment horizontal="center" vertical="top" wrapText="1"/>
      <protection locked="0"/>
    </xf>
    <xf numFmtId="0" fontId="4" fillId="0" borderId="0" xfId="0" applyFont="1" applyAlignment="1">
      <alignment wrapText="1"/>
    </xf>
    <xf numFmtId="0" fontId="3" fillId="0" borderId="1" xfId="0" applyFont="1" applyBorder="1" applyAlignment="1">
      <alignment vertical="center"/>
    </xf>
    <xf numFmtId="0" fontId="5" fillId="0" borderId="1" xfId="0" applyFont="1" applyFill="1" applyBorder="1" applyAlignment="1" applyProtection="1">
      <alignment horizontal="center" vertical="center" wrapText="1"/>
      <protection locked="0"/>
    </xf>
    <xf numFmtId="0" fontId="3" fillId="0" borderId="0" xfId="0" applyFont="1"/>
    <xf numFmtId="0" fontId="3" fillId="0" borderId="0" xfId="0" applyFont="1" applyAlignment="1">
      <alignment vertical="center"/>
    </xf>
    <xf numFmtId="0" fontId="8" fillId="0" borderId="1" xfId="0" applyNumberFormat="1" applyFont="1" applyBorder="1" applyAlignment="1">
      <alignment vertical="top" wrapText="1"/>
    </xf>
    <xf numFmtId="0" fontId="5" fillId="0" borderId="1" xfId="0" applyNumberFormat="1" applyFont="1" applyBorder="1" applyAlignment="1">
      <alignment vertical="top" wrapText="1"/>
    </xf>
    <xf numFmtId="0" fontId="4" fillId="0" borderId="0" xfId="0" applyNumberFormat="1" applyFont="1" applyAlignment="1">
      <alignment vertical="top" wrapText="1"/>
    </xf>
    <xf numFmtId="0" fontId="9" fillId="0" borderId="0" xfId="0" applyFont="1" applyAlignment="1">
      <alignment wrapText="1"/>
    </xf>
    <xf numFmtId="0" fontId="10" fillId="0" borderId="1" xfId="0" applyFont="1" applyFill="1" applyBorder="1" applyAlignment="1" applyProtection="1">
      <alignment horizontal="center" vertical="top" wrapText="1"/>
      <protection locked="0"/>
    </xf>
    <xf numFmtId="0" fontId="3" fillId="0" borderId="1" xfId="1" applyNumberFormat="1" applyFont="1" applyBorder="1" applyAlignment="1">
      <alignment vertical="top" wrapText="1"/>
    </xf>
    <xf numFmtId="0" fontId="3" fillId="0" borderId="1" xfId="0" applyNumberFormat="1" applyFont="1" applyFill="1" applyBorder="1" applyAlignment="1">
      <alignment vertical="top" wrapText="1"/>
    </xf>
    <xf numFmtId="0" fontId="3" fillId="0" borderId="1" xfId="0" applyFont="1" applyBorder="1" applyAlignment="1">
      <alignment horizontal="center" vertical="top" wrapText="1"/>
    </xf>
    <xf numFmtId="4" fontId="3" fillId="0" borderId="1" xfId="0" applyNumberFormat="1" applyFont="1" applyBorder="1" applyAlignment="1">
      <alignment horizontal="center" vertical="top" wrapText="1"/>
    </xf>
    <xf numFmtId="0" fontId="3" fillId="0" borderId="2" xfId="0" applyFont="1" applyBorder="1" applyAlignment="1">
      <alignment horizontal="center" vertical="top" wrapText="1"/>
    </xf>
    <xf numFmtId="0" fontId="0" fillId="0" borderId="1" xfId="0" applyBorder="1" applyAlignment="1">
      <alignment horizontal="center"/>
    </xf>
    <xf numFmtId="3" fontId="3" fillId="0" borderId="1" xfId="0" applyNumberFormat="1" applyFont="1" applyBorder="1" applyAlignment="1">
      <alignment horizontal="center" vertical="top" wrapText="1"/>
    </xf>
    <xf numFmtId="0" fontId="3" fillId="0" borderId="1" xfId="0" applyFont="1" applyBorder="1" applyAlignment="1">
      <alignment horizontal="center" vertical="top"/>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6" fillId="0" borderId="1" xfId="0" applyFont="1" applyBorder="1" applyAlignment="1">
      <alignment horizontal="center" vertical="center"/>
    </xf>
    <xf numFmtId="0" fontId="3" fillId="0" borderId="1" xfId="0" applyNumberFormat="1" applyFont="1" applyBorder="1" applyAlignment="1">
      <alignment horizontal="center" vertical="top" wrapText="1"/>
    </xf>
    <xf numFmtId="0" fontId="3" fillId="0" borderId="1" xfId="0" applyFont="1" applyBorder="1" applyAlignment="1">
      <alignment horizontal="left" vertical="top" wrapText="1"/>
    </xf>
    <xf numFmtId="0" fontId="3" fillId="0" borderId="1" xfId="0" applyFont="1" applyBorder="1" applyAlignment="1">
      <alignment horizontal="left"/>
    </xf>
    <xf numFmtId="0" fontId="5" fillId="0" borderId="1" xfId="0" applyFont="1" applyBorder="1" applyAlignment="1">
      <alignment horizontal="left" vertical="top" wrapText="1"/>
    </xf>
    <xf numFmtId="0" fontId="2" fillId="0" borderId="1" xfId="0" applyFont="1" applyBorder="1" applyAlignment="1">
      <alignment horizontal="left"/>
    </xf>
    <xf numFmtId="0" fontId="0" fillId="0" borderId="0" xfId="0" applyAlignment="1">
      <alignment horizontal="left"/>
    </xf>
    <xf numFmtId="43" fontId="3" fillId="0" borderId="1" xfId="1" applyFont="1" applyBorder="1" applyAlignment="1">
      <alignment horizontal="center" vertical="top" wrapText="1"/>
    </xf>
    <xf numFmtId="0" fontId="5" fillId="0" borderId="1" xfId="0" applyFont="1" applyFill="1" applyBorder="1" applyAlignment="1" applyProtection="1">
      <alignment horizontal="left" vertical="top" wrapText="1"/>
      <protection locked="0"/>
    </xf>
    <xf numFmtId="0" fontId="3" fillId="0" borderId="1" xfId="0" applyFont="1" applyFill="1" applyBorder="1" applyAlignment="1">
      <alignment horizontal="center" vertical="top" wrapText="1"/>
    </xf>
    <xf numFmtId="0" fontId="3" fillId="0" borderId="1" xfId="0" applyNumberFormat="1" applyFont="1" applyBorder="1" applyAlignment="1">
      <alignment horizontal="center" vertical="top"/>
    </xf>
    <xf numFmtId="4" fontId="8" fillId="0" borderId="1" xfId="0" applyNumberFormat="1" applyFont="1" applyBorder="1" applyAlignment="1">
      <alignment horizontal="center" vertical="top" wrapText="1"/>
    </xf>
    <xf numFmtId="1" fontId="3" fillId="0" borderId="1" xfId="0" applyNumberFormat="1" applyFont="1" applyBorder="1" applyAlignment="1">
      <alignment horizontal="center" vertical="center" wrapText="1"/>
    </xf>
    <xf numFmtId="0" fontId="5" fillId="0" borderId="1" xfId="0" applyNumberFormat="1" applyFont="1" applyFill="1" applyBorder="1" applyAlignment="1" applyProtection="1">
      <alignment horizontal="center" vertical="center" wrapText="1"/>
      <protection locked="0"/>
    </xf>
    <xf numFmtId="0" fontId="1" fillId="0" borderId="1" xfId="0" applyFont="1" applyFill="1" applyBorder="1" applyAlignment="1">
      <alignment horizontal="center" vertical="top" wrapText="1"/>
    </xf>
    <xf numFmtId="2" fontId="3" fillId="0" borderId="1" xfId="0" applyNumberFormat="1" applyFont="1" applyBorder="1" applyAlignment="1">
      <alignment horizontal="center" vertical="top" wrapText="1"/>
    </xf>
    <xf numFmtId="2" fontId="3" fillId="0" borderId="1" xfId="0" applyNumberFormat="1" applyFont="1" applyBorder="1" applyAlignment="1">
      <alignment horizontal="center" vertical="top"/>
    </xf>
    <xf numFmtId="0" fontId="3" fillId="0" borderId="1" xfId="0" applyFont="1" applyBorder="1" applyAlignment="1">
      <alignment horizontal="center"/>
    </xf>
    <xf numFmtId="0" fontId="3" fillId="0" borderId="2" xfId="0" applyFont="1" applyBorder="1" applyAlignment="1">
      <alignment horizontal="center" vertical="top"/>
    </xf>
    <xf numFmtId="0" fontId="0" fillId="0" borderId="1" xfId="0" applyBorder="1" applyAlignment="1">
      <alignment horizontal="center" vertical="top"/>
    </xf>
    <xf numFmtId="4" fontId="3" fillId="0" borderId="1" xfId="0" applyNumberFormat="1" applyFont="1" applyBorder="1" applyAlignment="1">
      <alignment horizontal="center" vertical="top"/>
    </xf>
    <xf numFmtId="0" fontId="3" fillId="0" borderId="1" xfId="0" applyNumberFormat="1" applyFont="1" applyBorder="1" applyAlignment="1">
      <alignment horizontal="center" vertical="center" wrapText="1"/>
    </xf>
    <xf numFmtId="0" fontId="3" fillId="0" borderId="1" xfId="0" applyNumberFormat="1" applyFont="1" applyBorder="1" applyAlignment="1">
      <alignment horizontal="center" vertical="center"/>
    </xf>
    <xf numFmtId="4" fontId="3" fillId="0" borderId="1" xfId="0" applyNumberFormat="1" applyFont="1" applyBorder="1" applyAlignment="1">
      <alignment horizontal="center" vertical="center"/>
    </xf>
    <xf numFmtId="0" fontId="8" fillId="0" borderId="1" xfId="0" applyNumberFormat="1" applyFont="1" applyBorder="1" applyAlignment="1">
      <alignment horizontal="center" vertical="top" wrapText="1"/>
    </xf>
    <xf numFmtId="165" fontId="8" fillId="0" borderId="1" xfId="0" applyNumberFormat="1" applyFont="1" applyBorder="1" applyAlignment="1">
      <alignment horizontal="center" vertical="top" wrapText="1"/>
    </xf>
    <xf numFmtId="0" fontId="1" fillId="0" borderId="1" xfId="0" applyFont="1" applyFill="1" applyBorder="1" applyAlignment="1">
      <alignment horizontal="center" vertical="top" wrapText="1"/>
    </xf>
    <xf numFmtId="0" fontId="1" fillId="0" borderId="2" xfId="0" applyFont="1" applyFill="1" applyBorder="1" applyAlignment="1">
      <alignment horizontal="center" vertical="top"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7" xfId="0" applyFont="1" applyFill="1" applyBorder="1" applyAlignment="1">
      <alignment horizontal="center" vertical="top" wrapText="1"/>
    </xf>
    <xf numFmtId="0" fontId="5" fillId="0" borderId="1" xfId="0" applyFont="1" applyFill="1" applyBorder="1" applyAlignment="1">
      <alignment vertical="top" wrapText="1"/>
    </xf>
  </cellXfs>
  <cellStyles count="2">
    <cellStyle name="Comma" xfId="1" builtinId="3"/>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5"/>
  <sheetViews>
    <sheetView tabSelected="1" topLeftCell="B1" workbookViewId="0">
      <pane ySplit="3" topLeftCell="A4" activePane="bottomLeft" state="frozen"/>
      <selection pane="bottomLeft" activeCell="R6" sqref="R6"/>
    </sheetView>
  </sheetViews>
  <sheetFormatPr defaultRowHeight="15" x14ac:dyDescent="0.25"/>
  <cols>
    <col min="1" max="1" width="26.28515625" customWidth="1"/>
    <col min="2" max="2" width="30.42578125" customWidth="1"/>
    <col min="3" max="3" width="12.140625" style="4" customWidth="1"/>
    <col min="4" max="4" width="12.140625" customWidth="1"/>
    <col min="5" max="5" width="12.7109375" customWidth="1"/>
    <col min="6" max="7" width="12" customWidth="1"/>
    <col min="8" max="8" width="20.42578125" customWidth="1"/>
    <col min="9" max="9" width="36.42578125" customWidth="1"/>
    <col min="10" max="10" width="8.140625" customWidth="1"/>
    <col min="11" max="11" width="12.7109375" style="4" customWidth="1"/>
    <col min="12" max="12" width="11.85546875" style="4" customWidth="1"/>
    <col min="13" max="13" width="7.85546875" style="4" customWidth="1"/>
    <col min="14" max="15" width="13.42578125" style="4" customWidth="1"/>
    <col min="16" max="16" width="9.85546875" style="4" customWidth="1"/>
    <col min="17" max="17" width="12.5703125" style="4" bestFit="1" customWidth="1"/>
    <col min="18" max="18" width="10.85546875" style="4" customWidth="1"/>
    <col min="19" max="19" width="8.85546875" customWidth="1"/>
    <col min="20" max="20" width="9.28515625" customWidth="1"/>
    <col min="21" max="21" width="6.42578125" customWidth="1"/>
    <col min="22" max="22" width="8.85546875" customWidth="1"/>
    <col min="23" max="23" width="8.7109375" customWidth="1"/>
  </cols>
  <sheetData>
    <row r="1" spans="1:23" ht="63" x14ac:dyDescent="0.25">
      <c r="A1" s="82" t="s">
        <v>3</v>
      </c>
      <c r="B1" s="82" t="s">
        <v>4</v>
      </c>
      <c r="C1" s="22" t="s">
        <v>0</v>
      </c>
      <c r="D1" s="22" t="s">
        <v>0</v>
      </c>
      <c r="E1" s="18" t="s">
        <v>5</v>
      </c>
      <c r="F1" s="82" t="s">
        <v>7</v>
      </c>
      <c r="G1" s="80" t="s">
        <v>8</v>
      </c>
      <c r="H1" s="82" t="s">
        <v>9</v>
      </c>
      <c r="I1" s="18" t="s">
        <v>1</v>
      </c>
      <c r="J1" s="80" t="s">
        <v>11</v>
      </c>
      <c r="K1" s="68" t="s">
        <v>12</v>
      </c>
      <c r="L1" s="68" t="s">
        <v>12</v>
      </c>
      <c r="M1" s="82" t="s">
        <v>13</v>
      </c>
      <c r="N1" s="68" t="s">
        <v>14</v>
      </c>
      <c r="O1" s="68" t="s">
        <v>14</v>
      </c>
      <c r="P1" s="68" t="s">
        <v>16</v>
      </c>
      <c r="Q1" s="68" t="s">
        <v>18</v>
      </c>
      <c r="R1" s="68" t="s">
        <v>18</v>
      </c>
      <c r="S1" s="82" t="s">
        <v>19</v>
      </c>
      <c r="T1" s="84" t="s">
        <v>24</v>
      </c>
      <c r="U1" s="85"/>
      <c r="V1" s="80" t="s">
        <v>22</v>
      </c>
      <c r="W1" s="81" t="s">
        <v>23</v>
      </c>
    </row>
    <row r="2" spans="1:23" ht="63" x14ac:dyDescent="0.25">
      <c r="A2" s="83"/>
      <c r="B2" s="83"/>
      <c r="C2" s="1" t="s">
        <v>2</v>
      </c>
      <c r="D2" s="1" t="s">
        <v>333</v>
      </c>
      <c r="E2" s="1" t="s">
        <v>6</v>
      </c>
      <c r="F2" s="83"/>
      <c r="G2" s="81"/>
      <c r="H2" s="83"/>
      <c r="I2" s="1" t="s">
        <v>10</v>
      </c>
      <c r="J2" s="81"/>
      <c r="K2" s="1" t="s">
        <v>2</v>
      </c>
      <c r="L2" s="1" t="s">
        <v>333</v>
      </c>
      <c r="M2" s="83"/>
      <c r="N2" s="1" t="s">
        <v>15</v>
      </c>
      <c r="O2" s="1" t="s">
        <v>334</v>
      </c>
      <c r="P2" s="1" t="s">
        <v>17</v>
      </c>
      <c r="Q2" s="1" t="s">
        <v>15</v>
      </c>
      <c r="R2" s="1" t="s">
        <v>334</v>
      </c>
      <c r="S2" s="82"/>
      <c r="T2" s="2" t="s">
        <v>20</v>
      </c>
      <c r="U2" s="3" t="s">
        <v>21</v>
      </c>
      <c r="V2" s="81"/>
      <c r="W2" s="86"/>
    </row>
    <row r="3" spans="1:23" ht="15.75" x14ac:dyDescent="0.25">
      <c r="A3" s="18">
        <v>1</v>
      </c>
      <c r="B3" s="18">
        <v>2</v>
      </c>
      <c r="C3" s="22">
        <v>3</v>
      </c>
      <c r="D3" s="22">
        <v>4</v>
      </c>
      <c r="E3" s="18">
        <v>5</v>
      </c>
      <c r="F3" s="18">
        <v>6</v>
      </c>
      <c r="G3" s="18">
        <v>7</v>
      </c>
      <c r="H3" s="18">
        <v>8</v>
      </c>
      <c r="I3" s="18">
        <v>9</v>
      </c>
      <c r="J3" s="18">
        <v>10</v>
      </c>
      <c r="K3" s="68">
        <v>11</v>
      </c>
      <c r="L3" s="68">
        <v>12</v>
      </c>
      <c r="M3" s="68">
        <v>13</v>
      </c>
      <c r="N3" s="68">
        <v>14</v>
      </c>
      <c r="O3" s="68">
        <v>15</v>
      </c>
      <c r="P3" s="68">
        <v>16</v>
      </c>
      <c r="Q3" s="68">
        <v>17</v>
      </c>
      <c r="R3" s="68">
        <v>18</v>
      </c>
      <c r="S3" s="18">
        <v>19</v>
      </c>
      <c r="T3" s="18">
        <v>20</v>
      </c>
      <c r="U3" s="18">
        <v>21</v>
      </c>
      <c r="V3" s="18">
        <v>22</v>
      </c>
      <c r="W3" s="18">
        <v>23</v>
      </c>
    </row>
    <row r="4" spans="1:23" ht="15.75" x14ac:dyDescent="0.25">
      <c r="A4" s="5"/>
      <c r="B4" s="5"/>
      <c r="C4" s="46"/>
      <c r="D4" s="5"/>
      <c r="E4" s="5"/>
      <c r="F4" s="5"/>
      <c r="G4" s="6"/>
      <c r="H4" s="5"/>
      <c r="I4" s="5"/>
      <c r="J4" s="9"/>
      <c r="K4" s="46"/>
      <c r="L4" s="46"/>
      <c r="M4" s="51"/>
      <c r="N4" s="46"/>
      <c r="O4" s="46"/>
      <c r="P4" s="46"/>
      <c r="Q4" s="51"/>
      <c r="R4" s="51"/>
      <c r="S4" s="6"/>
      <c r="T4" s="6"/>
      <c r="U4" s="6"/>
      <c r="V4" s="6"/>
      <c r="W4" s="8"/>
    </row>
    <row r="5" spans="1:23" ht="127.5" x14ac:dyDescent="0.25">
      <c r="A5" s="5" t="s">
        <v>106</v>
      </c>
      <c r="B5" s="5" t="s">
        <v>107</v>
      </c>
      <c r="C5" s="46" t="s">
        <v>468</v>
      </c>
      <c r="D5" s="5"/>
      <c r="E5" s="5" t="s">
        <v>179</v>
      </c>
      <c r="F5" s="5"/>
      <c r="G5" s="6"/>
      <c r="H5" s="5" t="s">
        <v>27</v>
      </c>
      <c r="I5" s="5" t="s">
        <v>223</v>
      </c>
      <c r="J5" s="9" t="s">
        <v>28</v>
      </c>
      <c r="K5" s="46">
        <v>1470985.94</v>
      </c>
      <c r="L5" s="46"/>
      <c r="M5" s="51"/>
      <c r="N5" s="69">
        <v>1750473.27</v>
      </c>
      <c r="O5" s="69"/>
      <c r="P5" s="46" t="s">
        <v>222</v>
      </c>
      <c r="Q5" s="70">
        <f>N5</f>
        <v>1750473.27</v>
      </c>
      <c r="R5" s="70"/>
      <c r="S5" s="6"/>
      <c r="T5" s="6"/>
      <c r="U5" s="6"/>
      <c r="V5" s="6"/>
      <c r="W5" s="8"/>
    </row>
    <row r="6" spans="1:23" ht="127.5" x14ac:dyDescent="0.25">
      <c r="A6" s="5" t="s">
        <v>108</v>
      </c>
      <c r="B6" s="5" t="s">
        <v>109</v>
      </c>
      <c r="C6" s="46" t="s">
        <v>224</v>
      </c>
      <c r="D6" s="5"/>
      <c r="E6" s="5" t="s">
        <v>173</v>
      </c>
      <c r="F6" s="5"/>
      <c r="G6" s="6"/>
      <c r="H6" s="5" t="s">
        <v>27</v>
      </c>
      <c r="I6" s="5" t="s">
        <v>110</v>
      </c>
      <c r="J6" s="9" t="s">
        <v>28</v>
      </c>
      <c r="K6" s="46">
        <v>1629741.42</v>
      </c>
      <c r="L6" s="46"/>
      <c r="M6" s="51"/>
      <c r="N6" s="46">
        <v>1939392.29</v>
      </c>
      <c r="O6" s="69"/>
      <c r="P6" s="46" t="s">
        <v>225</v>
      </c>
      <c r="Q6" s="51">
        <f>N6</f>
        <v>1939392.29</v>
      </c>
      <c r="R6" s="69"/>
      <c r="S6" s="6"/>
      <c r="T6" s="6"/>
      <c r="U6" s="6"/>
      <c r="V6" s="6"/>
      <c r="W6" s="8"/>
    </row>
    <row r="7" spans="1:23" ht="89.25" x14ac:dyDescent="0.25">
      <c r="A7" s="5" t="s">
        <v>112</v>
      </c>
      <c r="B7" s="5" t="s">
        <v>113</v>
      </c>
      <c r="C7" s="46"/>
      <c r="D7" s="5" t="s">
        <v>469</v>
      </c>
      <c r="E7" s="5" t="s">
        <v>177</v>
      </c>
      <c r="F7" s="5"/>
      <c r="G7" s="6"/>
      <c r="H7" s="5" t="s">
        <v>27</v>
      </c>
      <c r="I7" s="5" t="s">
        <v>114</v>
      </c>
      <c r="J7" s="9" t="s">
        <v>28</v>
      </c>
      <c r="K7" s="46"/>
      <c r="L7" s="46" t="s">
        <v>470</v>
      </c>
      <c r="M7" s="51"/>
      <c r="N7" s="69"/>
      <c r="O7" s="46" t="s">
        <v>471</v>
      </c>
      <c r="P7" s="46" t="s">
        <v>226</v>
      </c>
      <c r="Q7" s="51"/>
      <c r="R7" s="46" t="s">
        <v>471</v>
      </c>
      <c r="S7" s="6"/>
      <c r="T7" s="6"/>
      <c r="U7" s="6"/>
      <c r="V7" s="6"/>
      <c r="W7" s="8"/>
    </row>
    <row r="8" spans="1:23" ht="63.75" x14ac:dyDescent="0.25">
      <c r="A8" s="5" t="s">
        <v>116</v>
      </c>
      <c r="B8" s="5" t="s">
        <v>117</v>
      </c>
      <c r="C8" s="46" t="s">
        <v>227</v>
      </c>
      <c r="D8" s="5"/>
      <c r="E8" s="5" t="s">
        <v>166</v>
      </c>
      <c r="F8" s="5"/>
      <c r="G8" s="6"/>
      <c r="H8" s="5" t="s">
        <v>105</v>
      </c>
      <c r="I8" s="5" t="s">
        <v>118</v>
      </c>
      <c r="J8" s="9" t="s">
        <v>28</v>
      </c>
      <c r="K8" s="46" t="s">
        <v>228</v>
      </c>
      <c r="L8" s="46"/>
      <c r="M8" s="51"/>
      <c r="N8" s="46">
        <f>255000*1.19</f>
        <v>303450</v>
      </c>
      <c r="O8" s="46"/>
      <c r="P8" s="46" t="s">
        <v>229</v>
      </c>
      <c r="Q8" s="46">
        <f>255000*1.19</f>
        <v>303450</v>
      </c>
      <c r="S8" s="6"/>
      <c r="T8" s="6"/>
      <c r="U8" s="6"/>
      <c r="V8" s="6"/>
      <c r="W8" s="8"/>
    </row>
    <row r="9" spans="1:23" ht="117" customHeight="1" x14ac:dyDescent="0.25">
      <c r="A9" s="5" t="s">
        <v>255</v>
      </c>
      <c r="B9" s="5" t="s">
        <v>256</v>
      </c>
      <c r="C9" s="46">
        <v>977500</v>
      </c>
      <c r="D9" s="5"/>
      <c r="E9" s="5" t="s">
        <v>254</v>
      </c>
      <c r="F9" s="5"/>
      <c r="G9" s="6"/>
      <c r="H9" s="5" t="s">
        <v>257</v>
      </c>
      <c r="I9" s="5" t="s">
        <v>266</v>
      </c>
      <c r="J9" s="9" t="s">
        <v>28</v>
      </c>
      <c r="K9" s="46" t="s">
        <v>371</v>
      </c>
      <c r="L9" s="46"/>
      <c r="M9" s="51"/>
      <c r="N9" s="46">
        <f>488523*1.19</f>
        <v>581342.37</v>
      </c>
      <c r="O9" s="46"/>
      <c r="P9" s="46" t="s">
        <v>265</v>
      </c>
      <c r="Q9" s="51">
        <f>N9</f>
        <v>581342.37</v>
      </c>
      <c r="S9" s="6"/>
      <c r="T9" s="6"/>
      <c r="U9" s="6"/>
      <c r="V9" s="6"/>
      <c r="W9" s="8"/>
    </row>
    <row r="10" spans="1:23" ht="117" customHeight="1" x14ac:dyDescent="0.25">
      <c r="A10" s="5" t="s">
        <v>119</v>
      </c>
      <c r="B10" s="5" t="s">
        <v>120</v>
      </c>
      <c r="C10" s="46" t="s">
        <v>278</v>
      </c>
      <c r="D10" s="5"/>
      <c r="E10" s="5" t="s">
        <v>178</v>
      </c>
      <c r="F10" s="5"/>
      <c r="G10" s="6"/>
      <c r="H10" s="5" t="s">
        <v>27</v>
      </c>
      <c r="I10" s="5" t="s">
        <v>231</v>
      </c>
      <c r="J10" s="9" t="s">
        <v>121</v>
      </c>
      <c r="K10" s="46"/>
      <c r="L10" s="46" t="s">
        <v>372</v>
      </c>
      <c r="M10" s="51" t="s">
        <v>183</v>
      </c>
      <c r="N10" s="46"/>
      <c r="O10" s="69">
        <f>5567697.6*1.19</f>
        <v>6625560.1439999994</v>
      </c>
      <c r="P10" s="46" t="s">
        <v>230</v>
      </c>
      <c r="Q10" s="51"/>
      <c r="R10" s="70">
        <f>O10</f>
        <v>6625560.1439999994</v>
      </c>
      <c r="S10" s="6"/>
      <c r="T10" s="6"/>
      <c r="U10" s="6"/>
      <c r="V10" s="6"/>
      <c r="W10" s="8"/>
    </row>
    <row r="11" spans="1:23" ht="63" customHeight="1" x14ac:dyDescent="0.25">
      <c r="A11" s="5" t="s">
        <v>122</v>
      </c>
      <c r="B11" s="5" t="s">
        <v>123</v>
      </c>
      <c r="C11" s="46" t="s">
        <v>279</v>
      </c>
      <c r="D11" s="5"/>
      <c r="E11" s="5" t="s">
        <v>165</v>
      </c>
      <c r="F11" s="5"/>
      <c r="G11" s="6"/>
      <c r="H11" s="20" t="s">
        <v>105</v>
      </c>
      <c r="I11" s="5" t="s">
        <v>233</v>
      </c>
      <c r="J11" s="9" t="s">
        <v>28</v>
      </c>
      <c r="K11" s="46"/>
      <c r="L11" s="46" t="s">
        <v>373</v>
      </c>
      <c r="M11" s="51"/>
      <c r="N11" s="46"/>
      <c r="O11" s="46">
        <f>189000*1.19</f>
        <v>224910</v>
      </c>
      <c r="P11" s="46" t="s">
        <v>232</v>
      </c>
      <c r="Q11" s="51"/>
      <c r="R11" s="51">
        <f>O11</f>
        <v>224910</v>
      </c>
      <c r="S11" s="6"/>
      <c r="T11" s="6"/>
      <c r="U11" s="6"/>
      <c r="V11" s="6"/>
      <c r="W11" s="8"/>
    </row>
    <row r="12" spans="1:23" ht="108" customHeight="1" x14ac:dyDescent="0.25">
      <c r="A12" s="5" t="s">
        <v>260</v>
      </c>
      <c r="B12" s="5" t="s">
        <v>256</v>
      </c>
      <c r="C12" s="46" t="s">
        <v>262</v>
      </c>
      <c r="D12" s="5"/>
      <c r="E12" s="5" t="s">
        <v>254</v>
      </c>
      <c r="F12" s="5"/>
      <c r="G12" s="6"/>
      <c r="H12" s="20" t="s">
        <v>257</v>
      </c>
      <c r="I12" s="5" t="s">
        <v>261</v>
      </c>
      <c r="J12" s="9" t="s">
        <v>28</v>
      </c>
      <c r="K12" s="46" t="s">
        <v>374</v>
      </c>
      <c r="L12" s="46"/>
      <c r="M12" s="51"/>
      <c r="N12" s="69">
        <f>773727.8*1.19</f>
        <v>920736.08200000005</v>
      </c>
      <c r="O12" s="46"/>
      <c r="P12" s="46" t="s">
        <v>263</v>
      </c>
      <c r="Q12" s="69">
        <f>773727.8*1.19</f>
        <v>920736.08200000005</v>
      </c>
      <c r="R12" s="51"/>
      <c r="S12" s="6"/>
      <c r="T12" s="6"/>
      <c r="U12" s="6"/>
      <c r="V12" s="6"/>
      <c r="W12" s="8"/>
    </row>
    <row r="13" spans="1:23" ht="108" customHeight="1" x14ac:dyDescent="0.25">
      <c r="A13" s="5" t="s">
        <v>158</v>
      </c>
      <c r="B13" s="5" t="s">
        <v>277</v>
      </c>
      <c r="C13" s="46" t="s">
        <v>267</v>
      </c>
      <c r="D13" s="5"/>
      <c r="E13" s="5" t="s">
        <v>180</v>
      </c>
      <c r="F13" s="5"/>
      <c r="G13" s="6"/>
      <c r="H13" s="20" t="s">
        <v>257</v>
      </c>
      <c r="I13" s="5" t="s">
        <v>268</v>
      </c>
      <c r="J13" s="9" t="s">
        <v>28</v>
      </c>
      <c r="K13" s="63" t="s">
        <v>376</v>
      </c>
      <c r="L13" s="46"/>
      <c r="M13" s="51"/>
      <c r="N13" s="46">
        <f>20654150*1.19</f>
        <v>24578438.5</v>
      </c>
      <c r="O13" s="46"/>
      <c r="P13" s="46" t="s">
        <v>276</v>
      </c>
      <c r="Q13" s="51">
        <f>N13</f>
        <v>24578438.5</v>
      </c>
      <c r="R13" s="51"/>
      <c r="S13" s="6"/>
      <c r="T13" s="6"/>
      <c r="U13" s="6"/>
      <c r="V13" s="6"/>
      <c r="W13" s="8"/>
    </row>
    <row r="14" spans="1:23" ht="60.75" customHeight="1" x14ac:dyDescent="0.25">
      <c r="A14" s="5" t="s">
        <v>124</v>
      </c>
      <c r="B14" s="5" t="s">
        <v>125</v>
      </c>
      <c r="C14" s="46" t="s">
        <v>275</v>
      </c>
      <c r="D14" s="5"/>
      <c r="E14" s="5" t="s">
        <v>126</v>
      </c>
      <c r="F14" s="5"/>
      <c r="G14" s="6"/>
      <c r="H14" s="5" t="s">
        <v>27</v>
      </c>
      <c r="I14" s="5" t="s">
        <v>234</v>
      </c>
      <c r="J14" s="9" t="s">
        <v>28</v>
      </c>
      <c r="K14" s="46" t="s">
        <v>377</v>
      </c>
      <c r="L14" s="46"/>
      <c r="M14" s="51"/>
      <c r="N14" s="69">
        <f>543991.02*1.19</f>
        <v>647349.3138</v>
      </c>
      <c r="O14" s="46"/>
      <c r="P14" s="46" t="s">
        <v>235</v>
      </c>
      <c r="Q14" s="70">
        <f>N14</f>
        <v>647349.3138</v>
      </c>
      <c r="R14" s="51"/>
      <c r="S14" s="6"/>
      <c r="T14" s="6"/>
      <c r="U14" s="6"/>
      <c r="V14" s="6"/>
      <c r="W14" s="8"/>
    </row>
    <row r="15" spans="1:23" ht="153" x14ac:dyDescent="0.25">
      <c r="A15" s="5" t="s">
        <v>127</v>
      </c>
      <c r="B15" s="5" t="s">
        <v>128</v>
      </c>
      <c r="C15" s="46" t="s">
        <v>236</v>
      </c>
      <c r="D15" s="5"/>
      <c r="E15" s="5" t="s">
        <v>129</v>
      </c>
      <c r="F15" s="5"/>
      <c r="G15" s="6"/>
      <c r="H15" s="5" t="s">
        <v>27</v>
      </c>
      <c r="I15" s="5" t="s">
        <v>237</v>
      </c>
      <c r="J15" s="9" t="s">
        <v>28</v>
      </c>
      <c r="K15" s="46" t="s">
        <v>378</v>
      </c>
      <c r="L15" s="46"/>
      <c r="M15" s="51"/>
      <c r="N15" s="46">
        <f>65300*1.19</f>
        <v>77707</v>
      </c>
      <c r="O15" s="46"/>
      <c r="P15" s="46" t="s">
        <v>238</v>
      </c>
      <c r="Q15" s="51">
        <f>N15</f>
        <v>77707</v>
      </c>
      <c r="R15" s="51"/>
      <c r="S15" s="6"/>
      <c r="T15" s="6"/>
      <c r="U15" s="6"/>
      <c r="V15" s="6"/>
      <c r="W15" s="8"/>
    </row>
    <row r="16" spans="1:23" ht="114.75" x14ac:dyDescent="0.25">
      <c r="A16" s="5" t="s">
        <v>130</v>
      </c>
      <c r="B16" s="5" t="s">
        <v>131</v>
      </c>
      <c r="C16" s="46"/>
      <c r="D16" s="5">
        <v>375000</v>
      </c>
      <c r="E16" s="5" t="s">
        <v>167</v>
      </c>
      <c r="F16" s="5"/>
      <c r="G16" s="6"/>
      <c r="H16" s="5" t="s">
        <v>27</v>
      </c>
      <c r="I16" s="5" t="s">
        <v>239</v>
      </c>
      <c r="J16" s="9" t="s">
        <v>28</v>
      </c>
      <c r="K16" s="46"/>
      <c r="L16" s="46" t="s">
        <v>379</v>
      </c>
      <c r="M16" s="51"/>
      <c r="N16" s="46"/>
      <c r="O16" s="46">
        <f>325000*1.19</f>
        <v>386750</v>
      </c>
      <c r="P16" s="46" t="s">
        <v>240</v>
      </c>
      <c r="Q16" s="51"/>
      <c r="R16" s="51">
        <f>O16</f>
        <v>386750</v>
      </c>
      <c r="S16" s="6"/>
      <c r="T16" s="6"/>
      <c r="U16" s="6"/>
      <c r="V16" s="6"/>
      <c r="W16" s="8"/>
    </row>
    <row r="17" spans="1:23" ht="76.5" x14ac:dyDescent="0.25">
      <c r="A17" s="5" t="s">
        <v>132</v>
      </c>
      <c r="B17" s="5" t="s">
        <v>133</v>
      </c>
      <c r="C17" s="46" t="s">
        <v>241</v>
      </c>
      <c r="D17" s="5"/>
      <c r="E17" s="5" t="s">
        <v>157</v>
      </c>
      <c r="F17" s="5"/>
      <c r="G17" s="6"/>
      <c r="H17" s="5" t="s">
        <v>27</v>
      </c>
      <c r="I17" s="5" t="s">
        <v>380</v>
      </c>
      <c r="J17" s="9" t="s">
        <v>28</v>
      </c>
      <c r="K17" s="46" t="s">
        <v>381</v>
      </c>
      <c r="L17" s="46"/>
      <c r="M17" s="51"/>
      <c r="N17" s="46">
        <f>2680000*1.19</f>
        <v>3189200</v>
      </c>
      <c r="O17" s="46"/>
      <c r="P17" s="46" t="s">
        <v>242</v>
      </c>
      <c r="Q17" s="51">
        <f t="shared" ref="Q17:Q22" si="0">N17</f>
        <v>3189200</v>
      </c>
      <c r="R17" s="51"/>
      <c r="S17" s="6"/>
      <c r="T17" s="6"/>
      <c r="U17" s="6"/>
      <c r="V17" s="6"/>
      <c r="W17" s="8"/>
    </row>
    <row r="18" spans="1:23" ht="87.75" customHeight="1" x14ac:dyDescent="0.25">
      <c r="A18" s="5" t="s">
        <v>134</v>
      </c>
      <c r="B18" s="5" t="s">
        <v>135</v>
      </c>
      <c r="C18" s="46" t="s">
        <v>243</v>
      </c>
      <c r="D18" s="5"/>
      <c r="E18" s="5" t="s">
        <v>136</v>
      </c>
      <c r="F18" s="5"/>
      <c r="G18" s="6"/>
      <c r="H18" s="5" t="s">
        <v>105</v>
      </c>
      <c r="I18" s="5" t="s">
        <v>382</v>
      </c>
      <c r="J18" s="9" t="s">
        <v>28</v>
      </c>
      <c r="K18" s="46" t="s">
        <v>383</v>
      </c>
      <c r="L18" s="46"/>
      <c r="M18" s="51"/>
      <c r="N18" s="46">
        <f>272745.8*1.19</f>
        <v>324567.50199999998</v>
      </c>
      <c r="O18" s="46"/>
      <c r="P18" s="46" t="s">
        <v>244</v>
      </c>
      <c r="Q18" s="51">
        <f t="shared" si="0"/>
        <v>324567.50199999998</v>
      </c>
      <c r="R18" s="51"/>
      <c r="S18" s="6"/>
      <c r="T18" s="6"/>
      <c r="U18" s="6"/>
      <c r="V18" s="6"/>
      <c r="W18" s="8"/>
    </row>
    <row r="19" spans="1:23" ht="87.75" customHeight="1" x14ac:dyDescent="0.25">
      <c r="A19" s="87" t="s">
        <v>384</v>
      </c>
      <c r="B19" s="5"/>
      <c r="C19" s="46">
        <v>533000</v>
      </c>
      <c r="D19" s="5"/>
      <c r="E19" s="5" t="s">
        <v>387</v>
      </c>
      <c r="F19" s="5"/>
      <c r="G19" s="6"/>
      <c r="H19" s="5" t="s">
        <v>27</v>
      </c>
      <c r="I19" s="42" t="s">
        <v>386</v>
      </c>
      <c r="J19" s="9" t="s">
        <v>28</v>
      </c>
      <c r="K19" s="46" t="s">
        <v>388</v>
      </c>
      <c r="L19" s="46"/>
      <c r="M19" s="51"/>
      <c r="N19" s="46">
        <f>347844*1.19</f>
        <v>413934.36</v>
      </c>
      <c r="O19" s="46"/>
      <c r="P19" s="46" t="s">
        <v>389</v>
      </c>
      <c r="Q19" s="51">
        <f t="shared" si="0"/>
        <v>413934.36</v>
      </c>
      <c r="R19" s="51"/>
      <c r="S19" s="6"/>
      <c r="T19" s="6"/>
      <c r="U19" s="6"/>
      <c r="V19" s="6"/>
      <c r="W19" s="8"/>
    </row>
    <row r="20" spans="1:23" ht="51" x14ac:dyDescent="0.25">
      <c r="A20" s="5" t="s">
        <v>137</v>
      </c>
      <c r="B20" s="5" t="s">
        <v>138</v>
      </c>
      <c r="C20" s="46" t="s">
        <v>284</v>
      </c>
      <c r="D20" s="5"/>
      <c r="E20" s="5" t="s">
        <v>140</v>
      </c>
      <c r="F20" s="5"/>
      <c r="G20" s="6"/>
      <c r="H20" s="5" t="s">
        <v>27</v>
      </c>
      <c r="I20" s="5" t="s">
        <v>245</v>
      </c>
      <c r="J20" s="9" t="s">
        <v>28</v>
      </c>
      <c r="K20" s="46" t="s">
        <v>282</v>
      </c>
      <c r="L20" s="46"/>
      <c r="M20" s="51"/>
      <c r="N20" s="46">
        <f>194989.2*1.19</f>
        <v>232037.14800000002</v>
      </c>
      <c r="O20" s="46"/>
      <c r="P20" s="46" t="s">
        <v>283</v>
      </c>
      <c r="Q20" s="51">
        <f t="shared" si="0"/>
        <v>232037.14800000002</v>
      </c>
      <c r="R20" s="51"/>
      <c r="S20" s="6"/>
      <c r="T20" s="6"/>
      <c r="U20" s="6"/>
      <c r="V20" s="6"/>
      <c r="W20" s="8"/>
    </row>
    <row r="21" spans="1:23" ht="89.25" x14ac:dyDescent="0.25">
      <c r="A21" s="5" t="s">
        <v>141</v>
      </c>
      <c r="B21" s="5" t="s">
        <v>142</v>
      </c>
      <c r="C21" s="46" t="s">
        <v>280</v>
      </c>
      <c r="D21" s="5"/>
      <c r="E21" s="5" t="s">
        <v>385</v>
      </c>
      <c r="F21" s="5"/>
      <c r="G21" s="6"/>
      <c r="H21" s="5" t="s">
        <v>105</v>
      </c>
      <c r="I21" s="5" t="s">
        <v>143</v>
      </c>
      <c r="J21" s="9" t="s">
        <v>28</v>
      </c>
      <c r="K21" s="46" t="s">
        <v>286</v>
      </c>
      <c r="L21" s="46"/>
      <c r="M21" s="51"/>
      <c r="N21" s="46">
        <f>11619940.82*1.19</f>
        <v>13827729.5758</v>
      </c>
      <c r="O21" s="46"/>
      <c r="P21" s="46" t="s">
        <v>285</v>
      </c>
      <c r="Q21" s="51">
        <f t="shared" si="0"/>
        <v>13827729.5758</v>
      </c>
      <c r="R21" s="51"/>
      <c r="S21" s="6"/>
      <c r="T21" s="6"/>
      <c r="U21" s="6"/>
      <c r="V21" s="6"/>
      <c r="W21" s="8"/>
    </row>
    <row r="22" spans="1:23" ht="63.75" x14ac:dyDescent="0.25">
      <c r="A22" s="5" t="s">
        <v>144</v>
      </c>
      <c r="B22" s="5" t="s">
        <v>145</v>
      </c>
      <c r="C22" s="46" t="s">
        <v>281</v>
      </c>
      <c r="D22" s="5"/>
      <c r="E22" s="5" t="s">
        <v>146</v>
      </c>
      <c r="F22" s="5"/>
      <c r="G22" s="6"/>
      <c r="H22" s="5" t="s">
        <v>27</v>
      </c>
      <c r="I22" s="5" t="s">
        <v>139</v>
      </c>
      <c r="J22" s="9" t="s">
        <v>28</v>
      </c>
      <c r="K22" s="46" t="s">
        <v>288</v>
      </c>
      <c r="L22" s="46"/>
      <c r="M22" s="51"/>
      <c r="N22" s="46">
        <f>1384324*1.19</f>
        <v>1647345.5599999998</v>
      </c>
      <c r="O22" s="46"/>
      <c r="P22" s="46" t="s">
        <v>287</v>
      </c>
      <c r="Q22" s="51">
        <f t="shared" si="0"/>
        <v>1647345.5599999998</v>
      </c>
      <c r="R22" s="51"/>
      <c r="S22" s="6"/>
      <c r="T22" s="6"/>
      <c r="U22" s="6"/>
      <c r="V22" s="6"/>
      <c r="W22" s="8"/>
    </row>
    <row r="23" spans="1:23" ht="126" customHeight="1" x14ac:dyDescent="0.25">
      <c r="A23" s="5" t="s">
        <v>255</v>
      </c>
      <c r="B23" s="5" t="s">
        <v>256</v>
      </c>
      <c r="C23" s="46" t="s">
        <v>259</v>
      </c>
      <c r="D23" s="5"/>
      <c r="E23" s="5" t="s">
        <v>254</v>
      </c>
      <c r="F23" s="5"/>
      <c r="G23" s="6"/>
      <c r="H23" s="5" t="s">
        <v>257</v>
      </c>
      <c r="I23" s="5" t="s">
        <v>258</v>
      </c>
      <c r="J23" s="9" t="s">
        <v>28</v>
      </c>
      <c r="K23" s="46" t="s">
        <v>375</v>
      </c>
      <c r="L23" s="46"/>
      <c r="M23" s="51"/>
      <c r="N23" s="69">
        <f>779691.6*1.19</f>
        <v>927833.00399999996</v>
      </c>
      <c r="O23" s="46"/>
      <c r="P23" s="46" t="s">
        <v>264</v>
      </c>
      <c r="Q23" s="69">
        <f>779691.6*1.19</f>
        <v>927833.00399999996</v>
      </c>
      <c r="R23" s="51"/>
      <c r="S23" s="6"/>
      <c r="T23" s="6"/>
      <c r="U23" s="6"/>
      <c r="V23" s="6"/>
      <c r="W23" s="8"/>
    </row>
    <row r="24" spans="1:23" ht="76.5" x14ac:dyDescent="0.25">
      <c r="A24" s="5" t="s">
        <v>147</v>
      </c>
      <c r="B24" s="5" t="s">
        <v>120</v>
      </c>
      <c r="C24" s="46" t="s">
        <v>290</v>
      </c>
      <c r="D24" s="5"/>
      <c r="E24" s="5" t="s">
        <v>178</v>
      </c>
      <c r="F24" s="5"/>
      <c r="G24" s="6"/>
      <c r="H24" s="5" t="s">
        <v>105</v>
      </c>
      <c r="I24" s="5" t="s">
        <v>246</v>
      </c>
      <c r="J24" s="9" t="s">
        <v>28</v>
      </c>
      <c r="K24" s="46" t="s">
        <v>289</v>
      </c>
      <c r="L24" s="46"/>
      <c r="M24" s="51"/>
      <c r="N24" s="46">
        <f>160214.86*1.19</f>
        <v>190655.68339999998</v>
      </c>
      <c r="O24" s="46"/>
      <c r="P24" s="46" t="s">
        <v>291</v>
      </c>
      <c r="Q24" s="51">
        <f>N24</f>
        <v>190655.68339999998</v>
      </c>
      <c r="R24" s="51"/>
      <c r="S24" s="6"/>
      <c r="T24" s="6"/>
      <c r="U24" s="6"/>
      <c r="V24" s="6"/>
      <c r="W24" s="8"/>
    </row>
    <row r="25" spans="1:23" ht="38.25" x14ac:dyDescent="0.25">
      <c r="A25" s="5" t="s">
        <v>348</v>
      </c>
      <c r="B25" s="5" t="s">
        <v>148</v>
      </c>
      <c r="C25" s="47">
        <v>342000</v>
      </c>
      <c r="D25" s="19"/>
      <c r="E25" s="5" t="s">
        <v>164</v>
      </c>
      <c r="F25" s="5"/>
      <c r="G25" s="6"/>
      <c r="H25" s="5" t="s">
        <v>105</v>
      </c>
      <c r="I25" s="5" t="s">
        <v>149</v>
      </c>
      <c r="J25" s="9" t="s">
        <v>28</v>
      </c>
      <c r="K25" s="46">
        <v>338400</v>
      </c>
      <c r="L25" s="46"/>
      <c r="M25" s="51"/>
      <c r="N25" s="46">
        <f>K25+K25*19%</f>
        <v>402696</v>
      </c>
      <c r="O25" s="46"/>
      <c r="P25" s="46" t="s">
        <v>349</v>
      </c>
      <c r="Q25" s="51">
        <v>402696</v>
      </c>
      <c r="R25" s="51"/>
      <c r="S25" s="6"/>
      <c r="T25" s="6"/>
      <c r="U25" s="6"/>
      <c r="V25" s="6"/>
      <c r="W25" s="8"/>
    </row>
    <row r="26" spans="1:23" ht="280.5" x14ac:dyDescent="0.25">
      <c r="A26" s="5" t="s">
        <v>474</v>
      </c>
      <c r="B26" s="5" t="s">
        <v>150</v>
      </c>
      <c r="C26" s="46" t="s">
        <v>476</v>
      </c>
      <c r="D26" s="5"/>
      <c r="E26" s="5" t="s">
        <v>173</v>
      </c>
      <c r="F26" s="5"/>
      <c r="G26" s="6"/>
      <c r="H26" s="5" t="s">
        <v>472</v>
      </c>
      <c r="I26" s="5" t="s">
        <v>477</v>
      </c>
      <c r="J26" s="9" t="s">
        <v>121</v>
      </c>
      <c r="K26" s="46"/>
      <c r="L26" s="46">
        <v>248623</v>
      </c>
      <c r="M26" s="46" t="s">
        <v>182</v>
      </c>
      <c r="N26" s="46"/>
      <c r="O26" s="46">
        <v>295861.37</v>
      </c>
      <c r="P26" s="46" t="s">
        <v>475</v>
      </c>
      <c r="Q26" s="51"/>
      <c r="R26" s="46">
        <v>295861.37</v>
      </c>
      <c r="S26" s="6"/>
      <c r="T26" s="6"/>
      <c r="U26" s="6"/>
      <c r="V26" s="6"/>
      <c r="W26" s="8"/>
    </row>
    <row r="27" spans="1:23" ht="89.25" x14ac:dyDescent="0.25">
      <c r="A27" s="5" t="s">
        <v>151</v>
      </c>
      <c r="B27" s="5" t="s">
        <v>152</v>
      </c>
      <c r="C27" s="46"/>
      <c r="D27" s="5">
        <v>387.37</v>
      </c>
      <c r="E27" s="5" t="s">
        <v>163</v>
      </c>
      <c r="F27" s="5"/>
      <c r="G27" s="6"/>
      <c r="H27" s="5" t="s">
        <v>153</v>
      </c>
      <c r="I27" s="5" t="s">
        <v>248</v>
      </c>
      <c r="J27" s="9" t="s">
        <v>28</v>
      </c>
      <c r="K27" s="46"/>
      <c r="L27" s="46">
        <v>380000</v>
      </c>
      <c r="M27" s="51"/>
      <c r="N27" s="46"/>
      <c r="O27" s="46">
        <v>452200</v>
      </c>
      <c r="P27" s="46" t="s">
        <v>478</v>
      </c>
      <c r="Q27" s="46"/>
      <c r="R27" s="46">
        <v>452200</v>
      </c>
      <c r="S27" s="6"/>
      <c r="T27" s="6"/>
      <c r="U27" s="6"/>
      <c r="V27" s="6"/>
      <c r="W27" s="8"/>
    </row>
    <row r="28" spans="1:23" ht="63.75" x14ac:dyDescent="0.25">
      <c r="A28" s="5" t="s">
        <v>154</v>
      </c>
      <c r="B28" s="5" t="s">
        <v>155</v>
      </c>
      <c r="C28" s="46"/>
      <c r="D28" s="5">
        <v>17340</v>
      </c>
      <c r="E28" s="5" t="s">
        <v>157</v>
      </c>
      <c r="F28" s="5"/>
      <c r="G28" s="6"/>
      <c r="H28" s="5" t="s">
        <v>472</v>
      </c>
      <c r="I28" s="5" t="s">
        <v>156</v>
      </c>
      <c r="J28" s="9" t="s">
        <v>28</v>
      </c>
      <c r="K28" s="46"/>
      <c r="L28" s="46">
        <v>17000</v>
      </c>
      <c r="M28" s="51"/>
      <c r="N28" s="46"/>
      <c r="O28" s="46">
        <v>20230</v>
      </c>
      <c r="P28" s="46" t="s">
        <v>249</v>
      </c>
      <c r="Q28" s="51"/>
      <c r="R28" s="46">
        <v>20230</v>
      </c>
      <c r="S28" s="6"/>
      <c r="T28" s="6"/>
      <c r="U28" s="6"/>
      <c r="V28" s="6"/>
      <c r="W28" s="8"/>
    </row>
    <row r="29" spans="1:23" ht="102" x14ac:dyDescent="0.25">
      <c r="A29" s="5" t="s">
        <v>158</v>
      </c>
      <c r="B29" s="5" t="s">
        <v>159</v>
      </c>
      <c r="C29" s="46">
        <v>21173500</v>
      </c>
      <c r="D29" s="5"/>
      <c r="E29" s="5" t="s">
        <v>180</v>
      </c>
      <c r="F29" s="5"/>
      <c r="G29" s="6"/>
      <c r="H29" s="5" t="s">
        <v>257</v>
      </c>
      <c r="I29" s="5" t="s">
        <v>251</v>
      </c>
      <c r="J29" s="9" t="s">
        <v>28</v>
      </c>
      <c r="K29" s="46">
        <v>20654150</v>
      </c>
      <c r="L29" s="46"/>
      <c r="M29" s="51"/>
      <c r="N29" s="46">
        <v>24578438.5</v>
      </c>
      <c r="O29" s="46"/>
      <c r="P29" s="46" t="s">
        <v>250</v>
      </c>
      <c r="Q29" s="46">
        <v>24578438.5</v>
      </c>
      <c r="R29" s="51"/>
      <c r="S29" s="6"/>
      <c r="T29" s="6"/>
      <c r="U29" s="6"/>
      <c r="V29" s="6"/>
      <c r="W29" s="8"/>
    </row>
    <row r="30" spans="1:23" ht="58.5" customHeight="1" x14ac:dyDescent="0.25">
      <c r="A30" s="5" t="s">
        <v>160</v>
      </c>
      <c r="B30" s="5" t="s">
        <v>161</v>
      </c>
      <c r="C30" s="46" t="s">
        <v>253</v>
      </c>
      <c r="D30" s="5"/>
      <c r="E30" s="5" t="s">
        <v>162</v>
      </c>
      <c r="F30" s="5"/>
      <c r="G30" s="6"/>
      <c r="H30" s="5" t="s">
        <v>327</v>
      </c>
      <c r="I30" s="5" t="s">
        <v>390</v>
      </c>
      <c r="J30" s="9" t="s">
        <v>28</v>
      </c>
      <c r="K30" s="46" t="s">
        <v>391</v>
      </c>
      <c r="L30" s="46"/>
      <c r="M30" s="51"/>
      <c r="N30" s="46">
        <f>37320*1.19</f>
        <v>44410.799999999996</v>
      </c>
      <c r="O30" s="46"/>
      <c r="P30" s="46" t="s">
        <v>252</v>
      </c>
      <c r="Q30" s="51">
        <f>N30</f>
        <v>44410.799999999996</v>
      </c>
      <c r="R30" s="51"/>
      <c r="S30" s="6"/>
      <c r="T30" s="6"/>
      <c r="U30" s="6"/>
      <c r="V30" s="6"/>
      <c r="W30" s="8"/>
    </row>
    <row r="31" spans="1:23" ht="126" customHeight="1" x14ac:dyDescent="0.25">
      <c r="A31" s="16" t="s">
        <v>269</v>
      </c>
      <c r="B31" s="5" t="s">
        <v>273</v>
      </c>
      <c r="C31" s="46" t="s">
        <v>271</v>
      </c>
      <c r="D31" s="12"/>
      <c r="E31" s="23" t="s">
        <v>274</v>
      </c>
      <c r="F31" s="5"/>
      <c r="G31" s="6"/>
      <c r="H31" s="5" t="s">
        <v>257</v>
      </c>
      <c r="I31" s="5" t="s">
        <v>270</v>
      </c>
      <c r="J31" s="9" t="s">
        <v>28</v>
      </c>
      <c r="K31" s="46">
        <v>10.870202000000001</v>
      </c>
      <c r="L31" s="46"/>
      <c r="M31" s="51"/>
      <c r="N31" s="46">
        <v>12935540.380000001</v>
      </c>
      <c r="O31" s="46"/>
      <c r="P31" s="46" t="s">
        <v>272</v>
      </c>
      <c r="Q31" s="46">
        <v>12935540.380000001</v>
      </c>
      <c r="R31" s="51"/>
      <c r="S31" s="6"/>
      <c r="T31" s="6"/>
      <c r="U31" s="6"/>
      <c r="V31" s="6"/>
      <c r="W31" s="8"/>
    </row>
    <row r="32" spans="1:23" ht="96" customHeight="1" x14ac:dyDescent="0.25">
      <c r="A32" s="16" t="s">
        <v>94</v>
      </c>
      <c r="B32" s="5" t="s">
        <v>98</v>
      </c>
      <c r="C32" s="46">
        <v>8000</v>
      </c>
      <c r="D32" s="5"/>
      <c r="E32" s="5" t="s">
        <v>111</v>
      </c>
      <c r="F32" s="5"/>
      <c r="G32" s="6"/>
      <c r="H32" s="5" t="s">
        <v>27</v>
      </c>
      <c r="I32" s="5" t="s">
        <v>214</v>
      </c>
      <c r="J32" s="9" t="s">
        <v>28</v>
      </c>
      <c r="K32" s="46">
        <v>6404</v>
      </c>
      <c r="L32" s="46"/>
      <c r="M32" s="51"/>
      <c r="N32" s="46">
        <f>6404*1.19</f>
        <v>7620.7599999999993</v>
      </c>
      <c r="O32" s="46"/>
      <c r="P32" s="46" t="s">
        <v>296</v>
      </c>
      <c r="Q32" s="51">
        <f>N32</f>
        <v>7620.7599999999993</v>
      </c>
      <c r="R32" s="51"/>
      <c r="S32" s="6"/>
      <c r="T32" s="6"/>
      <c r="U32" s="6"/>
      <c r="V32" s="6"/>
      <c r="W32" s="8"/>
    </row>
    <row r="33" spans="1:24" ht="163.5" customHeight="1" x14ac:dyDescent="0.25">
      <c r="A33" s="16" t="s">
        <v>297</v>
      </c>
      <c r="B33" s="5" t="s">
        <v>298</v>
      </c>
      <c r="D33" s="5">
        <v>531760</v>
      </c>
      <c r="E33" s="5" t="s">
        <v>301</v>
      </c>
      <c r="F33" s="5"/>
      <c r="G33" s="6"/>
      <c r="H33" s="5" t="s">
        <v>105</v>
      </c>
      <c r="I33" s="5" t="s">
        <v>299</v>
      </c>
      <c r="J33" s="9"/>
      <c r="L33" s="46" t="s">
        <v>392</v>
      </c>
      <c r="M33" s="51"/>
      <c r="N33" s="46"/>
      <c r="O33" s="46">
        <f>206976*1.19</f>
        <v>246301.44</v>
      </c>
      <c r="P33" s="46" t="s">
        <v>300</v>
      </c>
      <c r="Q33" s="51"/>
      <c r="R33" s="51">
        <f>O33</f>
        <v>246301.44</v>
      </c>
      <c r="S33" s="6"/>
      <c r="T33" s="6"/>
      <c r="U33" s="6"/>
      <c r="V33" s="6"/>
      <c r="W33" s="8"/>
    </row>
    <row r="34" spans="1:24" ht="72" customHeight="1" x14ac:dyDescent="0.25">
      <c r="A34" s="16" t="s">
        <v>307</v>
      </c>
      <c r="B34" s="5" t="s">
        <v>302</v>
      </c>
      <c r="C34" s="46"/>
      <c r="D34" s="5">
        <v>45000</v>
      </c>
      <c r="E34" s="5" t="s">
        <v>305</v>
      </c>
      <c r="F34" s="5"/>
      <c r="G34" s="6"/>
      <c r="H34" s="5" t="s">
        <v>105</v>
      </c>
      <c r="I34" s="5" t="s">
        <v>304</v>
      </c>
      <c r="J34" s="9"/>
      <c r="K34" s="46"/>
      <c r="L34" s="46">
        <v>43800</v>
      </c>
      <c r="M34" s="51"/>
      <c r="N34" s="46"/>
      <c r="O34" s="46">
        <f>L34*1.19</f>
        <v>52122</v>
      </c>
      <c r="P34" s="46" t="s">
        <v>303</v>
      </c>
      <c r="Q34" s="51" t="s">
        <v>306</v>
      </c>
      <c r="R34" s="51">
        <f>O34</f>
        <v>52122</v>
      </c>
      <c r="S34" s="6"/>
      <c r="T34" s="6"/>
      <c r="U34" s="6"/>
      <c r="V34" s="6"/>
      <c r="W34" s="8"/>
    </row>
    <row r="35" spans="1:24" ht="126.75" customHeight="1" x14ac:dyDescent="0.25">
      <c r="A35" s="24" t="s">
        <v>308</v>
      </c>
      <c r="B35" s="13" t="s">
        <v>309</v>
      </c>
      <c r="C35" s="48" t="s">
        <v>310</v>
      </c>
      <c r="D35" s="13"/>
      <c r="E35" s="13" t="s">
        <v>311</v>
      </c>
      <c r="F35" s="13"/>
      <c r="G35" s="14"/>
      <c r="H35" s="13" t="s">
        <v>312</v>
      </c>
      <c r="I35" s="13" t="s">
        <v>313</v>
      </c>
      <c r="J35" s="25" t="s">
        <v>28</v>
      </c>
      <c r="K35" s="48" t="s">
        <v>393</v>
      </c>
      <c r="L35" s="48"/>
      <c r="M35" s="72"/>
      <c r="N35" s="72">
        <v>5162934</v>
      </c>
      <c r="O35" s="72"/>
      <c r="P35" s="48" t="s">
        <v>314</v>
      </c>
      <c r="Q35" s="72">
        <v>5162934</v>
      </c>
      <c r="R35" s="72"/>
      <c r="S35" s="14"/>
      <c r="T35" s="14"/>
      <c r="U35" s="14"/>
      <c r="V35" s="14"/>
      <c r="W35" s="15"/>
    </row>
    <row r="36" spans="1:24" ht="131.25" customHeight="1" x14ac:dyDescent="0.25">
      <c r="A36" s="26" t="s">
        <v>315</v>
      </c>
      <c r="B36" s="5" t="s">
        <v>316</v>
      </c>
      <c r="C36" s="46" t="s">
        <v>317</v>
      </c>
      <c r="D36" s="5"/>
      <c r="E36" s="5" t="s">
        <v>321</v>
      </c>
      <c r="F36" s="5"/>
      <c r="G36" s="6"/>
      <c r="H36" s="5" t="s">
        <v>27</v>
      </c>
      <c r="I36" s="5" t="s">
        <v>320</v>
      </c>
      <c r="J36" s="9" t="s">
        <v>121</v>
      </c>
      <c r="K36" s="46" t="s">
        <v>318</v>
      </c>
      <c r="L36" s="46"/>
      <c r="M36" s="46" t="s">
        <v>184</v>
      </c>
      <c r="N36" s="46">
        <f>571653.18*1.19</f>
        <v>680267.28419999999</v>
      </c>
      <c r="O36" s="46"/>
      <c r="P36" s="46" t="s">
        <v>319</v>
      </c>
      <c r="Q36" s="51">
        <f>N36</f>
        <v>680267.28419999999</v>
      </c>
      <c r="R36" s="51"/>
      <c r="S36" s="6"/>
      <c r="T36" s="6"/>
      <c r="U36" s="6"/>
      <c r="V36" s="6"/>
      <c r="W36" s="8"/>
    </row>
    <row r="37" spans="1:24" ht="245.25" customHeight="1" x14ac:dyDescent="0.25">
      <c r="A37" s="27" t="s">
        <v>322</v>
      </c>
      <c r="B37" s="13" t="s">
        <v>323</v>
      </c>
      <c r="C37" s="48" t="s">
        <v>247</v>
      </c>
      <c r="D37" s="13"/>
      <c r="E37" s="13" t="s">
        <v>311</v>
      </c>
      <c r="F37" s="13"/>
      <c r="G37" s="14"/>
      <c r="H37" s="13" t="s">
        <v>327</v>
      </c>
      <c r="I37" s="13" t="s">
        <v>326</v>
      </c>
      <c r="J37" s="25" t="s">
        <v>28</v>
      </c>
      <c r="K37" s="48" t="s">
        <v>324</v>
      </c>
      <c r="L37" s="48"/>
      <c r="M37" s="48"/>
      <c r="N37" s="48">
        <f>5030347.18*1.19</f>
        <v>5986113.144199999</v>
      </c>
      <c r="O37" s="48"/>
      <c r="P37" s="48" t="s">
        <v>325</v>
      </c>
      <c r="Q37" s="72">
        <f>N37</f>
        <v>5986113.144199999</v>
      </c>
      <c r="R37" s="72"/>
      <c r="S37" s="14"/>
      <c r="T37" s="14"/>
      <c r="U37" s="14"/>
      <c r="V37" s="14"/>
      <c r="W37" s="15"/>
    </row>
    <row r="38" spans="1:24" ht="162.75" customHeight="1" x14ac:dyDescent="0.25">
      <c r="A38" s="5" t="s">
        <v>87</v>
      </c>
      <c r="B38" s="5" t="s">
        <v>209</v>
      </c>
      <c r="C38" s="46" t="s">
        <v>212</v>
      </c>
      <c r="D38" s="5"/>
      <c r="E38" s="5" t="s">
        <v>171</v>
      </c>
      <c r="F38" s="5"/>
      <c r="G38" s="6"/>
      <c r="H38" s="5" t="s">
        <v>27</v>
      </c>
      <c r="I38" s="5" t="s">
        <v>90</v>
      </c>
      <c r="J38" s="9" t="s">
        <v>28</v>
      </c>
      <c r="K38" s="46" t="s">
        <v>210</v>
      </c>
      <c r="L38" s="46"/>
      <c r="M38" s="51"/>
      <c r="N38" s="46">
        <f>296410.35*1.19</f>
        <v>352728.31649999996</v>
      </c>
      <c r="O38" s="46"/>
      <c r="P38" s="46" t="s">
        <v>211</v>
      </c>
      <c r="Q38" s="46">
        <f>296410.35*1.19</f>
        <v>352728.31649999996</v>
      </c>
      <c r="R38" s="51"/>
      <c r="S38" s="6"/>
      <c r="T38" s="6"/>
      <c r="U38" s="6"/>
      <c r="V38" s="6"/>
      <c r="W38" s="8"/>
    </row>
    <row r="39" spans="1:24" ht="63" x14ac:dyDescent="0.25">
      <c r="A39" s="26" t="s">
        <v>328</v>
      </c>
      <c r="B39" s="5" t="s">
        <v>329</v>
      </c>
      <c r="C39" s="46" t="s">
        <v>330</v>
      </c>
      <c r="D39" s="5">
        <v>225000</v>
      </c>
      <c r="E39" s="5"/>
      <c r="F39" s="5"/>
      <c r="G39" s="6"/>
      <c r="H39" s="5" t="s">
        <v>27</v>
      </c>
      <c r="I39" s="5" t="s">
        <v>331</v>
      </c>
      <c r="J39" s="9" t="s">
        <v>28</v>
      </c>
      <c r="L39" s="46" t="s">
        <v>394</v>
      </c>
      <c r="M39" s="46"/>
      <c r="N39" s="46"/>
      <c r="O39" s="46">
        <f>198000*1.19</f>
        <v>235620</v>
      </c>
      <c r="P39" s="46" t="s">
        <v>332</v>
      </c>
      <c r="Q39" s="51"/>
      <c r="R39" s="46">
        <f>198000*1.19</f>
        <v>235620</v>
      </c>
      <c r="S39" s="6"/>
      <c r="T39" s="6"/>
      <c r="U39" s="6"/>
      <c r="V39" s="6"/>
      <c r="W39" s="8"/>
    </row>
    <row r="40" spans="1:24" ht="126" customHeight="1" x14ac:dyDescent="0.25">
      <c r="A40" s="5" t="s">
        <v>25</v>
      </c>
      <c r="B40" s="5" t="s">
        <v>26</v>
      </c>
      <c r="C40" s="46" t="s">
        <v>205</v>
      </c>
      <c r="D40" s="5"/>
      <c r="E40" s="5" t="s">
        <v>168</v>
      </c>
      <c r="F40" s="6"/>
      <c r="G40" s="6"/>
      <c r="H40" s="5" t="s">
        <v>27</v>
      </c>
      <c r="I40" s="5" t="s">
        <v>397</v>
      </c>
      <c r="J40" s="5" t="s">
        <v>28</v>
      </c>
      <c r="K40" s="46" t="s">
        <v>395</v>
      </c>
      <c r="L40" s="46"/>
      <c r="M40" s="71"/>
      <c r="N40" s="43" t="s">
        <v>396</v>
      </c>
      <c r="O40" s="21"/>
      <c r="P40" s="46" t="s">
        <v>293</v>
      </c>
      <c r="Q40" s="43" t="s">
        <v>396</v>
      </c>
      <c r="R40" s="46"/>
      <c r="S40" s="6"/>
      <c r="T40" s="6"/>
      <c r="U40" s="6"/>
      <c r="V40" s="6"/>
      <c r="W40" s="8"/>
    </row>
    <row r="41" spans="1:24" ht="140.25" x14ac:dyDescent="0.25">
      <c r="A41" s="5" t="s">
        <v>335</v>
      </c>
      <c r="B41" s="5" t="s">
        <v>336</v>
      </c>
      <c r="C41" s="49"/>
      <c r="D41" s="5">
        <v>28300</v>
      </c>
      <c r="E41" s="5" t="s">
        <v>337</v>
      </c>
      <c r="F41" s="28"/>
      <c r="G41" s="28"/>
      <c r="H41" s="5" t="s">
        <v>105</v>
      </c>
      <c r="I41" s="5" t="s">
        <v>338</v>
      </c>
      <c r="J41" s="9" t="s">
        <v>28</v>
      </c>
      <c r="K41" s="49"/>
      <c r="L41" s="55" t="s">
        <v>339</v>
      </c>
      <c r="M41" s="49"/>
      <c r="N41" s="49"/>
      <c r="O41" s="69">
        <f>19943.64+19943.64*19%</f>
        <v>23732.9316</v>
      </c>
      <c r="P41" s="46" t="s">
        <v>340</v>
      </c>
      <c r="Q41" s="73"/>
      <c r="R41" s="69">
        <f>19943.64+19943.64*19%</f>
        <v>23732.9316</v>
      </c>
      <c r="S41" s="28"/>
      <c r="T41" s="28"/>
      <c r="U41" s="28"/>
      <c r="V41" s="28"/>
      <c r="W41" s="28"/>
    </row>
    <row r="42" spans="1:24" ht="102" x14ac:dyDescent="0.25">
      <c r="A42" s="5" t="s">
        <v>341</v>
      </c>
      <c r="B42" s="5" t="s">
        <v>342</v>
      </c>
      <c r="C42" s="46"/>
      <c r="D42" s="5">
        <v>99086</v>
      </c>
      <c r="E42" s="5" t="s">
        <v>337</v>
      </c>
      <c r="F42" s="5"/>
      <c r="G42" s="5"/>
      <c r="H42" s="5" t="s">
        <v>105</v>
      </c>
      <c r="I42" s="5" t="s">
        <v>343</v>
      </c>
      <c r="J42" s="5" t="s">
        <v>28</v>
      </c>
      <c r="K42" s="46"/>
      <c r="L42" s="69">
        <v>21383.919999999998</v>
      </c>
      <c r="M42" s="46"/>
      <c r="N42" s="46"/>
      <c r="O42" s="69">
        <f>L42+L42*19%</f>
        <v>25446.864799999999</v>
      </c>
      <c r="P42" s="46" t="s">
        <v>344</v>
      </c>
      <c r="Q42" s="46"/>
      <c r="R42" s="46">
        <v>25446.86</v>
      </c>
      <c r="S42" s="5"/>
      <c r="T42" s="5"/>
      <c r="U42" s="5"/>
      <c r="V42" s="5"/>
      <c r="W42" s="5"/>
      <c r="X42" s="5"/>
    </row>
    <row r="43" spans="1:24" ht="127.5" x14ac:dyDescent="0.25">
      <c r="A43" s="5" t="s">
        <v>346</v>
      </c>
      <c r="B43" s="5" t="s">
        <v>148</v>
      </c>
      <c r="C43" s="50">
        <v>676800</v>
      </c>
      <c r="D43" s="19"/>
      <c r="E43" s="5" t="s">
        <v>345</v>
      </c>
      <c r="F43" s="5"/>
      <c r="G43" s="6"/>
      <c r="H43" s="5" t="s">
        <v>105</v>
      </c>
      <c r="I43" s="5" t="s">
        <v>149</v>
      </c>
      <c r="J43" s="9" t="s">
        <v>28</v>
      </c>
      <c r="K43" s="46">
        <v>676752</v>
      </c>
      <c r="L43" s="46"/>
      <c r="M43" s="51"/>
      <c r="N43" s="46">
        <f>K43+K43*19%</f>
        <v>805334.88</v>
      </c>
      <c r="O43" s="46"/>
      <c r="P43" s="46" t="s">
        <v>347</v>
      </c>
      <c r="Q43" s="51">
        <v>805334.88</v>
      </c>
      <c r="R43" s="51"/>
      <c r="S43" s="6"/>
      <c r="T43" s="6"/>
      <c r="U43" s="6"/>
      <c r="V43" s="6"/>
      <c r="W43" s="8"/>
      <c r="X43" s="28"/>
    </row>
    <row r="44" spans="1:24" ht="104.25" customHeight="1" x14ac:dyDescent="0.25">
      <c r="A44" s="5" t="s">
        <v>29</v>
      </c>
      <c r="B44" s="5" t="s">
        <v>31</v>
      </c>
      <c r="C44" s="46"/>
      <c r="D44" s="5">
        <v>1900000</v>
      </c>
      <c r="E44" s="5" t="s">
        <v>30</v>
      </c>
      <c r="F44" s="6"/>
      <c r="G44" s="6"/>
      <c r="H44" s="5" t="s">
        <v>27</v>
      </c>
      <c r="I44" s="5" t="s">
        <v>292</v>
      </c>
      <c r="J44" s="9" t="s">
        <v>28</v>
      </c>
      <c r="K44" s="50"/>
      <c r="L44" s="50" t="s">
        <v>398</v>
      </c>
      <c r="M44" s="71"/>
      <c r="N44" s="51"/>
      <c r="O44" s="51">
        <f>1900000*1.19</f>
        <v>2261000</v>
      </c>
      <c r="P44" s="46" t="s">
        <v>187</v>
      </c>
      <c r="Q44" s="51"/>
      <c r="R44" s="51">
        <f>1900000*1.19</f>
        <v>2261000</v>
      </c>
      <c r="S44" s="6"/>
      <c r="T44" s="6"/>
      <c r="U44" s="6"/>
      <c r="V44" s="6"/>
      <c r="W44" s="8"/>
    </row>
    <row r="45" spans="1:24" ht="121.5" customHeight="1" x14ac:dyDescent="0.25">
      <c r="A45" s="5" t="s">
        <v>32</v>
      </c>
      <c r="B45" s="5" t="s">
        <v>34</v>
      </c>
      <c r="C45" s="46"/>
      <c r="D45" s="5">
        <v>1043800</v>
      </c>
      <c r="E45" s="5" t="s">
        <v>33</v>
      </c>
      <c r="F45" s="6"/>
      <c r="G45" s="6"/>
      <c r="H45" s="5" t="s">
        <v>27</v>
      </c>
      <c r="I45" s="5" t="s">
        <v>294</v>
      </c>
      <c r="J45" s="9" t="s">
        <v>28</v>
      </c>
      <c r="K45" s="47" t="s">
        <v>399</v>
      </c>
      <c r="L45" s="55">
        <v>1043800</v>
      </c>
      <c r="M45" s="71"/>
      <c r="N45" s="74"/>
      <c r="O45" s="64">
        <f>1043800*1.19</f>
        <v>1242122</v>
      </c>
      <c r="P45" s="46" t="s">
        <v>186</v>
      </c>
      <c r="Q45" s="46"/>
      <c r="R45" s="46">
        <v>1242122</v>
      </c>
      <c r="S45" s="6"/>
      <c r="T45" s="6"/>
      <c r="U45" s="6"/>
      <c r="V45" s="6"/>
      <c r="W45" s="6"/>
    </row>
    <row r="46" spans="1:24" ht="81.75" customHeight="1" x14ac:dyDescent="0.25">
      <c r="A46" s="5" t="s">
        <v>38</v>
      </c>
      <c r="B46" s="5" t="s">
        <v>39</v>
      </c>
      <c r="C46" s="47"/>
      <c r="D46" s="44">
        <v>10900</v>
      </c>
      <c r="E46" s="5" t="s">
        <v>169</v>
      </c>
      <c r="F46" s="6"/>
      <c r="G46" s="6"/>
      <c r="H46" s="5" t="s">
        <v>27</v>
      </c>
      <c r="I46" s="11" t="s">
        <v>40</v>
      </c>
      <c r="J46" s="9" t="s">
        <v>28</v>
      </c>
      <c r="K46" s="46"/>
      <c r="L46" s="46">
        <v>10900</v>
      </c>
      <c r="M46" s="71"/>
      <c r="N46" s="51"/>
      <c r="O46" s="51">
        <f>10900*1.19</f>
        <v>12971</v>
      </c>
      <c r="P46" s="46" t="s">
        <v>188</v>
      </c>
      <c r="Q46" s="51"/>
      <c r="R46" s="51">
        <v>12971</v>
      </c>
      <c r="S46" s="6"/>
      <c r="T46" s="6"/>
      <c r="U46" s="6"/>
      <c r="V46" s="6"/>
      <c r="W46" s="6"/>
    </row>
    <row r="47" spans="1:24" ht="149.25" customHeight="1" x14ac:dyDescent="0.25">
      <c r="A47" s="5" t="s">
        <v>41</v>
      </c>
      <c r="B47" s="5" t="s">
        <v>42</v>
      </c>
      <c r="C47" s="50"/>
      <c r="D47" s="45">
        <v>600000</v>
      </c>
      <c r="E47" s="5" t="s">
        <v>43</v>
      </c>
      <c r="F47" s="6"/>
      <c r="G47" s="6"/>
      <c r="H47" s="5" t="s">
        <v>27</v>
      </c>
      <c r="I47" s="5" t="s">
        <v>400</v>
      </c>
      <c r="J47" s="9" t="s">
        <v>28</v>
      </c>
      <c r="K47" s="64"/>
      <c r="L47" s="46" t="s">
        <v>401</v>
      </c>
      <c r="M47" s="71"/>
      <c r="N47" s="51"/>
      <c r="O47" s="51">
        <f>425997*1.19</f>
        <v>506936.43</v>
      </c>
      <c r="P47" s="46" t="s">
        <v>189</v>
      </c>
      <c r="Q47" s="51"/>
      <c r="R47" s="51">
        <f>425997*1.19</f>
        <v>506936.43</v>
      </c>
      <c r="S47" s="6"/>
      <c r="T47" s="6"/>
      <c r="U47" s="6"/>
      <c r="V47" s="6"/>
      <c r="W47" s="8"/>
    </row>
    <row r="48" spans="1:24" ht="83.25" customHeight="1" x14ac:dyDescent="0.25">
      <c r="A48" s="5" t="s">
        <v>44</v>
      </c>
      <c r="B48" s="5" t="s">
        <v>45</v>
      </c>
      <c r="C48" s="47"/>
      <c r="D48" s="29">
        <v>43575</v>
      </c>
      <c r="E48" s="5" t="s">
        <v>46</v>
      </c>
      <c r="F48" s="6"/>
      <c r="G48" s="6"/>
      <c r="H48" s="5" t="s">
        <v>27</v>
      </c>
      <c r="I48" s="7" t="s">
        <v>192</v>
      </c>
      <c r="J48" s="9" t="s">
        <v>28</v>
      </c>
      <c r="K48" s="51"/>
      <c r="L48" s="51">
        <v>43575</v>
      </c>
      <c r="M48" s="71"/>
      <c r="N48" s="51"/>
      <c r="O48" s="51">
        <f>43575*1.19</f>
        <v>51854.25</v>
      </c>
      <c r="P48" s="46" t="s">
        <v>190</v>
      </c>
      <c r="Q48" s="46"/>
      <c r="R48" s="46">
        <v>51854.25</v>
      </c>
      <c r="S48" s="6"/>
      <c r="T48" s="6"/>
      <c r="U48" s="6"/>
      <c r="V48" s="6"/>
      <c r="W48" s="8"/>
    </row>
    <row r="49" spans="1:23" ht="95.25" customHeight="1" x14ac:dyDescent="0.25">
      <c r="A49" s="5" t="s">
        <v>47</v>
      </c>
      <c r="B49" s="5" t="s">
        <v>48</v>
      </c>
      <c r="C49" s="46">
        <v>391801</v>
      </c>
      <c r="D49" s="5"/>
      <c r="E49" s="17" t="s">
        <v>170</v>
      </c>
      <c r="F49" s="6"/>
      <c r="G49" s="6"/>
      <c r="H49" s="5" t="s">
        <v>27</v>
      </c>
      <c r="I49" s="5" t="s">
        <v>402</v>
      </c>
      <c r="J49" s="9" t="s">
        <v>28</v>
      </c>
      <c r="K49" s="46" t="s">
        <v>403</v>
      </c>
      <c r="L49" s="46"/>
      <c r="M49" s="71"/>
      <c r="N49" s="46" t="s">
        <v>404</v>
      </c>
      <c r="O49" s="46"/>
      <c r="P49" s="46" t="s">
        <v>193</v>
      </c>
      <c r="Q49" s="46" t="s">
        <v>405</v>
      </c>
      <c r="R49" s="46"/>
      <c r="S49" s="6"/>
      <c r="T49" s="6"/>
      <c r="U49" s="6"/>
      <c r="V49" s="6"/>
      <c r="W49" s="8"/>
    </row>
    <row r="50" spans="1:23" ht="105" customHeight="1" x14ac:dyDescent="0.25">
      <c r="A50" s="5" t="s">
        <v>49</v>
      </c>
      <c r="B50" s="5" t="s">
        <v>50</v>
      </c>
      <c r="C50" s="51">
        <v>340000</v>
      </c>
      <c r="D50" s="7"/>
      <c r="E50" s="5" t="s">
        <v>172</v>
      </c>
      <c r="F50" s="6"/>
      <c r="G50" s="6"/>
      <c r="H50" s="5" t="s">
        <v>27</v>
      </c>
      <c r="I50" s="5" t="s">
        <v>406</v>
      </c>
      <c r="J50" s="9" t="s">
        <v>28</v>
      </c>
      <c r="K50" s="46" t="s">
        <v>407</v>
      </c>
      <c r="L50" s="46"/>
      <c r="M50" s="71"/>
      <c r="N50" s="46">
        <v>207450</v>
      </c>
      <c r="O50" s="46"/>
      <c r="P50" s="46" t="s">
        <v>194</v>
      </c>
      <c r="Q50" s="70">
        <f>207450*1.19</f>
        <v>246865.5</v>
      </c>
      <c r="R50" s="51"/>
      <c r="S50" s="6"/>
      <c r="T50" s="6"/>
      <c r="U50" s="6"/>
      <c r="V50" s="6"/>
      <c r="W50" s="8"/>
    </row>
    <row r="51" spans="1:23" ht="93" customHeight="1" x14ac:dyDescent="0.25">
      <c r="A51" s="5" t="s">
        <v>52</v>
      </c>
      <c r="B51" s="5" t="s">
        <v>51</v>
      </c>
      <c r="C51" s="47"/>
      <c r="D51" s="29">
        <v>139500</v>
      </c>
      <c r="E51" s="5" t="s">
        <v>55</v>
      </c>
      <c r="F51" s="6"/>
      <c r="G51" s="6"/>
      <c r="H51" s="5" t="s">
        <v>27</v>
      </c>
      <c r="I51" s="7" t="s">
        <v>195</v>
      </c>
      <c r="J51" s="9" t="s">
        <v>28</v>
      </c>
      <c r="K51" s="51"/>
      <c r="L51" s="51">
        <v>139200</v>
      </c>
      <c r="M51" s="51"/>
      <c r="N51" s="51"/>
      <c r="O51" s="51">
        <f>139200*1.19</f>
        <v>165648</v>
      </c>
      <c r="P51" s="46" t="s">
        <v>191</v>
      </c>
      <c r="Q51" s="51">
        <v>165648</v>
      </c>
      <c r="R51" s="51"/>
      <c r="S51" s="6"/>
      <c r="T51" s="6"/>
      <c r="U51" s="6"/>
      <c r="V51" s="6"/>
      <c r="W51" s="8"/>
    </row>
    <row r="52" spans="1:23" ht="57" customHeight="1" x14ac:dyDescent="0.25">
      <c r="A52" s="10" t="s">
        <v>35</v>
      </c>
      <c r="B52" s="5" t="s">
        <v>36</v>
      </c>
      <c r="C52" s="55"/>
      <c r="D52" s="29">
        <v>123600</v>
      </c>
      <c r="E52" s="5" t="s">
        <v>37</v>
      </c>
      <c r="F52" s="6"/>
      <c r="G52" s="6"/>
      <c r="H52" s="5" t="s">
        <v>27</v>
      </c>
      <c r="I52" s="5" t="s">
        <v>295</v>
      </c>
      <c r="J52" s="9" t="s">
        <v>28</v>
      </c>
      <c r="K52" s="46"/>
      <c r="L52" s="46" t="s">
        <v>408</v>
      </c>
      <c r="M52" s="71"/>
      <c r="N52" s="51"/>
      <c r="O52" s="51">
        <f>104500*1.19</f>
        <v>124355</v>
      </c>
      <c r="P52" s="46" t="s">
        <v>185</v>
      </c>
      <c r="Q52" s="51"/>
      <c r="R52" s="51">
        <v>124355</v>
      </c>
      <c r="S52" s="6"/>
      <c r="T52" s="6"/>
      <c r="U52" s="6"/>
      <c r="V52" s="6"/>
      <c r="W52" s="6"/>
    </row>
    <row r="53" spans="1:23" ht="127.5" x14ac:dyDescent="0.25">
      <c r="A53" s="16" t="s">
        <v>53</v>
      </c>
      <c r="B53" s="5" t="s">
        <v>54</v>
      </c>
      <c r="C53" s="46" t="s">
        <v>409</v>
      </c>
      <c r="D53" s="5"/>
      <c r="E53" s="5" t="s">
        <v>56</v>
      </c>
      <c r="F53" s="6"/>
      <c r="G53" s="6"/>
      <c r="H53" s="5" t="s">
        <v>27</v>
      </c>
      <c r="I53" s="5" t="s">
        <v>410</v>
      </c>
      <c r="J53" s="9" t="s">
        <v>28</v>
      </c>
      <c r="K53" s="46" t="s">
        <v>411</v>
      </c>
      <c r="L53" s="46"/>
      <c r="N53" s="46" t="s">
        <v>412</v>
      </c>
      <c r="O53" s="46"/>
      <c r="P53" s="46" t="s">
        <v>196</v>
      </c>
      <c r="Q53" s="46" t="s">
        <v>413</v>
      </c>
      <c r="R53" s="46"/>
      <c r="S53" s="6"/>
      <c r="T53" s="6"/>
      <c r="U53" s="6"/>
      <c r="V53" s="6"/>
      <c r="W53" s="8"/>
    </row>
    <row r="54" spans="1:23" s="60" customFormat="1" ht="143.25" customHeight="1" x14ac:dyDescent="0.25">
      <c r="A54" s="56" t="s">
        <v>414</v>
      </c>
      <c r="B54" s="56" t="s">
        <v>57</v>
      </c>
      <c r="C54" s="46" t="s">
        <v>415</v>
      </c>
      <c r="D54" s="56"/>
      <c r="E54" s="56" t="s">
        <v>58</v>
      </c>
      <c r="F54" s="56"/>
      <c r="G54" s="57"/>
      <c r="H54" s="56" t="s">
        <v>27</v>
      </c>
      <c r="I54" s="56" t="s">
        <v>416</v>
      </c>
      <c r="J54" s="58" t="s">
        <v>28</v>
      </c>
      <c r="K54" s="46" t="s">
        <v>417</v>
      </c>
      <c r="L54" s="46"/>
      <c r="M54" s="46" t="s">
        <v>197</v>
      </c>
      <c r="N54" s="46" t="s">
        <v>418</v>
      </c>
      <c r="O54" s="46"/>
      <c r="P54" s="71"/>
      <c r="Q54" s="46" t="s">
        <v>419</v>
      </c>
      <c r="R54" s="46"/>
      <c r="S54" s="57"/>
      <c r="T54" s="57"/>
      <c r="U54" s="57"/>
      <c r="V54" s="57"/>
      <c r="W54" s="59"/>
    </row>
    <row r="55" spans="1:23" ht="180.75" customHeight="1" x14ac:dyDescent="0.25">
      <c r="A55" s="5" t="s">
        <v>420</v>
      </c>
      <c r="B55" s="5" t="s">
        <v>60</v>
      </c>
      <c r="C55" s="46"/>
      <c r="D55" s="5">
        <v>66480</v>
      </c>
      <c r="E55" s="5" t="s">
        <v>173</v>
      </c>
      <c r="F55" s="5"/>
      <c r="G55" s="6"/>
      <c r="H55" s="5" t="s">
        <v>27</v>
      </c>
      <c r="I55" s="5" t="s">
        <v>421</v>
      </c>
      <c r="J55" s="9" t="s">
        <v>28</v>
      </c>
      <c r="K55" s="46"/>
      <c r="L55" s="46" t="s">
        <v>422</v>
      </c>
      <c r="M55" s="51"/>
      <c r="N55" s="46"/>
      <c r="O55" s="46" t="s">
        <v>423</v>
      </c>
      <c r="P55" s="46" t="s">
        <v>198</v>
      </c>
      <c r="Q55" s="46"/>
      <c r="R55" s="46" t="s">
        <v>423</v>
      </c>
      <c r="S55" s="6"/>
      <c r="T55" s="6"/>
      <c r="U55" s="6"/>
      <c r="V55" s="6"/>
      <c r="W55" s="8"/>
    </row>
    <row r="56" spans="1:23" ht="152.25" customHeight="1" x14ac:dyDescent="0.25">
      <c r="A56" s="5" t="s">
        <v>61</v>
      </c>
      <c r="B56" s="5" t="s">
        <v>62</v>
      </c>
      <c r="C56" s="46"/>
      <c r="D56" s="5">
        <v>1695346</v>
      </c>
      <c r="E56" s="5" t="s">
        <v>69</v>
      </c>
      <c r="F56" s="5"/>
      <c r="G56" s="6"/>
      <c r="H56" s="5" t="s">
        <v>27</v>
      </c>
      <c r="I56" s="5" t="s">
        <v>424</v>
      </c>
      <c r="J56" s="9" t="s">
        <v>28</v>
      </c>
      <c r="K56" s="46"/>
      <c r="L56" s="46" t="s">
        <v>425</v>
      </c>
      <c r="M56" s="51"/>
      <c r="N56" s="46"/>
      <c r="O56" s="46" t="s">
        <v>426</v>
      </c>
      <c r="P56" s="46" t="s">
        <v>199</v>
      </c>
      <c r="Q56" s="51"/>
      <c r="R56" s="51" t="s">
        <v>426</v>
      </c>
      <c r="S56" s="6"/>
      <c r="T56" s="6"/>
      <c r="U56" s="6"/>
      <c r="V56" s="6"/>
      <c r="W56" s="8"/>
    </row>
    <row r="57" spans="1:23" ht="95.25" customHeight="1" x14ac:dyDescent="0.25">
      <c r="A57" s="5" t="s">
        <v>63</v>
      </c>
      <c r="B57" s="5" t="s">
        <v>64</v>
      </c>
      <c r="C57" s="46"/>
      <c r="D57" s="5">
        <v>55000</v>
      </c>
      <c r="E57" s="5" t="s">
        <v>72</v>
      </c>
      <c r="F57" s="5"/>
      <c r="G57" s="6"/>
      <c r="H57" s="5" t="s">
        <v>27</v>
      </c>
      <c r="I57" s="5" t="s">
        <v>427</v>
      </c>
      <c r="J57" s="9" t="s">
        <v>28</v>
      </c>
      <c r="K57" s="46"/>
      <c r="L57" s="46" t="s">
        <v>428</v>
      </c>
      <c r="M57" s="51"/>
      <c r="N57" s="51"/>
      <c r="O57" s="51">
        <v>32130</v>
      </c>
      <c r="P57" s="46" t="s">
        <v>200</v>
      </c>
      <c r="Q57" s="46"/>
      <c r="R57" s="51">
        <v>32130</v>
      </c>
      <c r="S57" s="6"/>
      <c r="T57" s="6"/>
      <c r="U57" s="6"/>
      <c r="V57" s="6"/>
      <c r="W57" s="8"/>
    </row>
    <row r="58" spans="1:23" ht="74.25" customHeight="1" x14ac:dyDescent="0.25">
      <c r="A58" s="5" t="s">
        <v>65</v>
      </c>
      <c r="B58" s="5" t="s">
        <v>66</v>
      </c>
      <c r="C58" s="46"/>
      <c r="D58" s="5">
        <v>35000</v>
      </c>
      <c r="E58" s="5" t="s">
        <v>73</v>
      </c>
      <c r="F58" s="5"/>
      <c r="G58" s="6"/>
      <c r="H58" s="5" t="s">
        <v>27</v>
      </c>
      <c r="I58" s="5" t="s">
        <v>429</v>
      </c>
      <c r="J58" s="9" t="s">
        <v>28</v>
      </c>
      <c r="K58" s="46"/>
      <c r="L58" s="46" t="s">
        <v>430</v>
      </c>
      <c r="M58" s="51"/>
      <c r="N58" s="46"/>
      <c r="O58" s="46">
        <v>26180</v>
      </c>
      <c r="P58" s="46" t="s">
        <v>201</v>
      </c>
      <c r="Q58" s="46"/>
      <c r="R58" s="51">
        <v>26180</v>
      </c>
      <c r="S58" s="6"/>
      <c r="T58" s="6"/>
      <c r="U58" s="6"/>
      <c r="V58" s="6"/>
      <c r="W58" s="8"/>
    </row>
    <row r="59" spans="1:23" ht="129" customHeight="1" x14ac:dyDescent="0.25">
      <c r="A59" s="5" t="s">
        <v>67</v>
      </c>
      <c r="B59" s="5" t="s">
        <v>68</v>
      </c>
      <c r="D59" s="46" t="s">
        <v>431</v>
      </c>
      <c r="E59" s="5" t="s">
        <v>74</v>
      </c>
      <c r="F59" s="5"/>
      <c r="G59" s="6"/>
      <c r="H59" s="5" t="s">
        <v>27</v>
      </c>
      <c r="I59" s="5" t="s">
        <v>432</v>
      </c>
      <c r="J59" s="9" t="s">
        <v>28</v>
      </c>
      <c r="L59" s="46" t="s">
        <v>433</v>
      </c>
      <c r="M59" s="51"/>
      <c r="N59" s="46"/>
      <c r="O59" s="46" t="s">
        <v>434</v>
      </c>
      <c r="P59" s="46" t="s">
        <v>202</v>
      </c>
      <c r="Q59" s="51"/>
      <c r="R59" s="46" t="s">
        <v>434</v>
      </c>
      <c r="S59" s="6"/>
      <c r="T59" s="6"/>
      <c r="U59" s="6"/>
      <c r="V59" s="6"/>
      <c r="W59" s="8"/>
    </row>
    <row r="60" spans="1:23" ht="82.5" customHeight="1" x14ac:dyDescent="0.25">
      <c r="A60" s="5" t="s">
        <v>70</v>
      </c>
      <c r="B60" s="5" t="s">
        <v>75</v>
      </c>
      <c r="C60" s="46">
        <v>390090</v>
      </c>
      <c r="D60" s="5"/>
      <c r="E60" s="5" t="s">
        <v>77</v>
      </c>
      <c r="F60" s="5"/>
      <c r="G60" s="6"/>
      <c r="H60" s="5" t="s">
        <v>27</v>
      </c>
      <c r="I60" s="5" t="s">
        <v>436</v>
      </c>
      <c r="J60" s="9" t="s">
        <v>28</v>
      </c>
      <c r="K60" s="46" t="s">
        <v>435</v>
      </c>
      <c r="L60" s="46"/>
      <c r="M60" s="51"/>
      <c r="N60" s="46">
        <v>189924</v>
      </c>
      <c r="O60" s="46"/>
      <c r="P60" s="46" t="s">
        <v>203</v>
      </c>
      <c r="Q60" s="46">
        <v>189924</v>
      </c>
      <c r="R60" s="46"/>
      <c r="S60" s="6"/>
      <c r="T60" s="6"/>
      <c r="U60" s="6"/>
      <c r="V60" s="6"/>
      <c r="W60" s="8"/>
    </row>
    <row r="61" spans="1:23" ht="188.25" customHeight="1" x14ac:dyDescent="0.25">
      <c r="A61" s="5" t="s">
        <v>71</v>
      </c>
      <c r="B61" s="5" t="s">
        <v>82</v>
      </c>
      <c r="C61" s="46">
        <v>29271004</v>
      </c>
      <c r="E61" s="5" t="s">
        <v>81</v>
      </c>
      <c r="F61" s="5"/>
      <c r="G61" s="6"/>
      <c r="H61" s="5" t="s">
        <v>27</v>
      </c>
      <c r="I61" s="5" t="s">
        <v>438</v>
      </c>
      <c r="J61" s="9" t="s">
        <v>437</v>
      </c>
      <c r="K61" s="46" t="s">
        <v>440</v>
      </c>
      <c r="L61" s="46"/>
      <c r="M61" s="46" t="s">
        <v>439</v>
      </c>
      <c r="N61" s="46" t="s">
        <v>441</v>
      </c>
      <c r="O61" s="46"/>
      <c r="P61" s="46" t="s">
        <v>204</v>
      </c>
      <c r="Q61" s="46" t="s">
        <v>441</v>
      </c>
      <c r="R61" s="46"/>
      <c r="S61" s="6"/>
      <c r="T61" s="6"/>
      <c r="U61" s="6"/>
      <c r="V61" s="6"/>
      <c r="W61" s="8"/>
    </row>
    <row r="62" spans="1:23" ht="153" customHeight="1" x14ac:dyDescent="0.25">
      <c r="A62" s="5" t="s">
        <v>78</v>
      </c>
      <c r="B62" s="5" t="s">
        <v>83</v>
      </c>
      <c r="C62" s="46"/>
      <c r="D62" s="5" t="s">
        <v>442</v>
      </c>
      <c r="E62" s="5" t="s">
        <v>86</v>
      </c>
      <c r="F62" s="5"/>
      <c r="G62" s="6"/>
      <c r="H62" s="5" t="s">
        <v>27</v>
      </c>
      <c r="I62" s="5" t="s">
        <v>443</v>
      </c>
      <c r="J62" s="9" t="s">
        <v>28</v>
      </c>
      <c r="K62" s="46"/>
      <c r="L62" s="46" t="s">
        <v>442</v>
      </c>
      <c r="M62" s="51"/>
      <c r="N62" s="46"/>
      <c r="O62" s="46" t="s">
        <v>444</v>
      </c>
      <c r="P62" s="46" t="s">
        <v>206</v>
      </c>
      <c r="Q62" s="51"/>
      <c r="R62" s="46" t="s">
        <v>444</v>
      </c>
      <c r="S62" s="6"/>
      <c r="T62" s="6"/>
      <c r="U62" s="6"/>
      <c r="V62" s="6"/>
      <c r="W62" s="8"/>
    </row>
    <row r="63" spans="1:23" ht="124.5" customHeight="1" x14ac:dyDescent="0.25">
      <c r="A63" s="5" t="s">
        <v>79</v>
      </c>
      <c r="B63" s="5" t="s">
        <v>84</v>
      </c>
      <c r="C63" s="46"/>
      <c r="D63" s="56">
        <v>26500</v>
      </c>
      <c r="E63" s="5" t="s">
        <v>88</v>
      </c>
      <c r="F63" s="5"/>
      <c r="G63" s="6"/>
      <c r="H63" s="5" t="s">
        <v>27</v>
      </c>
      <c r="I63" s="5" t="s">
        <v>445</v>
      </c>
      <c r="J63" s="9" t="s">
        <v>85</v>
      </c>
      <c r="K63" s="46"/>
      <c r="L63" s="46">
        <v>25480</v>
      </c>
      <c r="M63" s="46" t="s">
        <v>184</v>
      </c>
      <c r="N63" s="46"/>
      <c r="O63" s="46" t="s">
        <v>446</v>
      </c>
      <c r="P63" s="46" t="s">
        <v>207</v>
      </c>
      <c r="Q63" s="51"/>
      <c r="R63" s="46" t="s">
        <v>446</v>
      </c>
      <c r="S63" s="6"/>
      <c r="T63" s="6"/>
      <c r="U63" s="6"/>
      <c r="V63" s="6"/>
      <c r="W63" s="8"/>
    </row>
    <row r="64" spans="1:23" ht="164.25" customHeight="1" x14ac:dyDescent="0.25">
      <c r="A64" s="5" t="s">
        <v>80</v>
      </c>
      <c r="B64" s="5" t="s">
        <v>91</v>
      </c>
      <c r="C64" s="61"/>
      <c r="D64" s="5" t="s">
        <v>447</v>
      </c>
      <c r="E64" s="5" t="s">
        <v>92</v>
      </c>
      <c r="F64" s="5"/>
      <c r="G64" s="6"/>
      <c r="H64" s="5" t="s">
        <v>27</v>
      </c>
      <c r="I64" s="5" t="s">
        <v>443</v>
      </c>
      <c r="J64" s="9" t="s">
        <v>28</v>
      </c>
      <c r="K64" s="46"/>
      <c r="L64" s="46">
        <v>2175632</v>
      </c>
      <c r="M64" s="51"/>
      <c r="N64" s="46"/>
      <c r="O64" s="46" t="s">
        <v>448</v>
      </c>
      <c r="P64" s="46" t="s">
        <v>208</v>
      </c>
      <c r="Q64" s="51"/>
      <c r="R64" s="46" t="s">
        <v>448</v>
      </c>
      <c r="S64" s="6"/>
      <c r="T64" s="6"/>
      <c r="U64" s="6"/>
      <c r="V64" s="6"/>
      <c r="W64" s="8"/>
    </row>
    <row r="65" spans="1:23" ht="146.25" customHeight="1" x14ac:dyDescent="0.25">
      <c r="A65" s="5" t="s">
        <v>93</v>
      </c>
      <c r="B65" s="5" t="s">
        <v>83</v>
      </c>
      <c r="C65" s="46"/>
      <c r="D65" s="5">
        <v>115808</v>
      </c>
      <c r="E65" s="5" t="s">
        <v>104</v>
      </c>
      <c r="F65" s="5"/>
      <c r="G65" s="6"/>
      <c r="H65" s="5" t="s">
        <v>27</v>
      </c>
      <c r="I65" s="5" t="s">
        <v>59</v>
      </c>
      <c r="J65" s="9" t="s">
        <v>28</v>
      </c>
      <c r="K65" s="46"/>
      <c r="L65" s="46">
        <v>115520</v>
      </c>
      <c r="M65" s="51"/>
      <c r="N65" s="46"/>
      <c r="O65" s="46" t="s">
        <v>449</v>
      </c>
      <c r="P65" s="46" t="s">
        <v>213</v>
      </c>
      <c r="Q65" s="51"/>
      <c r="R65" s="46" t="s">
        <v>449</v>
      </c>
      <c r="S65" s="6"/>
      <c r="T65" s="6"/>
      <c r="U65" s="6"/>
      <c r="V65" s="6"/>
      <c r="W65" s="8"/>
    </row>
    <row r="66" spans="1:23" ht="137.25" customHeight="1" x14ac:dyDescent="0.25">
      <c r="A66" s="16" t="s">
        <v>95</v>
      </c>
      <c r="B66" s="5" t="s">
        <v>99</v>
      </c>
      <c r="C66" s="46"/>
      <c r="D66" s="5">
        <v>141000</v>
      </c>
      <c r="E66" s="5" t="s">
        <v>115</v>
      </c>
      <c r="F66" s="5"/>
      <c r="G66" s="6"/>
      <c r="H66" s="5" t="s">
        <v>27</v>
      </c>
      <c r="I66" s="5" t="s">
        <v>100</v>
      </c>
      <c r="J66" s="9" t="s">
        <v>28</v>
      </c>
      <c r="K66" s="46"/>
      <c r="L66" s="46" t="s">
        <v>450</v>
      </c>
      <c r="M66" s="51"/>
      <c r="N66" s="46"/>
      <c r="O66" s="46" t="s">
        <v>451</v>
      </c>
      <c r="P66" s="46" t="s">
        <v>215</v>
      </c>
      <c r="Q66" s="51"/>
      <c r="R66" s="46" t="s">
        <v>451</v>
      </c>
      <c r="S66" s="6"/>
      <c r="T66" s="6"/>
      <c r="U66" s="6"/>
      <c r="V66" s="6"/>
      <c r="W66" s="8"/>
    </row>
    <row r="67" spans="1:23" ht="70.5" customHeight="1" x14ac:dyDescent="0.25">
      <c r="A67" s="5" t="s">
        <v>96</v>
      </c>
      <c r="B67" s="5" t="s">
        <v>64</v>
      </c>
      <c r="C67" s="46"/>
      <c r="D67" s="5" t="s">
        <v>455</v>
      </c>
      <c r="E67" s="5" t="s">
        <v>181</v>
      </c>
      <c r="F67" s="5"/>
      <c r="G67" s="6"/>
      <c r="H67" s="5" t="s">
        <v>27</v>
      </c>
      <c r="I67" s="5" t="s">
        <v>76</v>
      </c>
      <c r="J67" s="9" t="s">
        <v>28</v>
      </c>
      <c r="K67" s="46"/>
      <c r="L67" s="46" t="s">
        <v>456</v>
      </c>
      <c r="M67" s="51"/>
      <c r="N67" s="46"/>
      <c r="O67" s="46" t="s">
        <v>457</v>
      </c>
      <c r="P67" s="46" t="s">
        <v>216</v>
      </c>
      <c r="Q67" s="51"/>
      <c r="R67" s="46" t="s">
        <v>457</v>
      </c>
      <c r="S67" s="6"/>
      <c r="T67" s="6"/>
      <c r="U67" s="6"/>
      <c r="V67" s="6"/>
      <c r="W67" s="8"/>
    </row>
    <row r="68" spans="1:23" ht="113.25" customHeight="1" x14ac:dyDescent="0.25">
      <c r="A68" s="5" t="s">
        <v>452</v>
      </c>
      <c r="B68" s="5" t="s">
        <v>453</v>
      </c>
      <c r="C68" s="46"/>
      <c r="D68" s="5">
        <v>3400</v>
      </c>
      <c r="E68" s="5" t="s">
        <v>174</v>
      </c>
      <c r="F68" s="5"/>
      <c r="G68" s="6"/>
      <c r="H68" s="5" t="s">
        <v>89</v>
      </c>
      <c r="I68" s="5" t="s">
        <v>101</v>
      </c>
      <c r="J68" s="9" t="s">
        <v>28</v>
      </c>
      <c r="K68" s="46"/>
      <c r="L68" s="46">
        <v>3400</v>
      </c>
      <c r="M68" s="51"/>
      <c r="N68" s="46"/>
      <c r="O68" s="46">
        <v>4046</v>
      </c>
      <c r="P68" s="46" t="s">
        <v>217</v>
      </c>
      <c r="Q68" s="51"/>
      <c r="R68" s="46">
        <v>4046</v>
      </c>
      <c r="S68" s="6"/>
      <c r="T68" s="6"/>
      <c r="U68" s="6"/>
      <c r="V68" s="6"/>
      <c r="W68" s="8"/>
    </row>
    <row r="69" spans="1:23" ht="99.75" customHeight="1" x14ac:dyDescent="0.25">
      <c r="A69" s="5" t="s">
        <v>97</v>
      </c>
      <c r="B69" s="5" t="s">
        <v>454</v>
      </c>
      <c r="D69" s="46">
        <v>80000</v>
      </c>
      <c r="E69" s="5" t="s">
        <v>175</v>
      </c>
      <c r="F69" s="5"/>
      <c r="G69" s="6"/>
      <c r="H69" s="5" t="s">
        <v>89</v>
      </c>
      <c r="I69" s="5" t="s">
        <v>218</v>
      </c>
      <c r="J69" s="9" t="s">
        <v>28</v>
      </c>
      <c r="K69" s="46"/>
      <c r="L69" s="46">
        <v>76000</v>
      </c>
      <c r="M69" s="51"/>
      <c r="N69" s="46"/>
      <c r="O69" s="46">
        <v>90440</v>
      </c>
      <c r="P69" s="46" t="s">
        <v>219</v>
      </c>
      <c r="Q69" s="51"/>
      <c r="R69" s="46">
        <v>90440</v>
      </c>
      <c r="S69" s="6"/>
      <c r="T69" s="6"/>
      <c r="U69" s="6"/>
      <c r="V69" s="6"/>
      <c r="W69" s="8"/>
    </row>
    <row r="70" spans="1:23" ht="185.25" customHeight="1" x14ac:dyDescent="0.25">
      <c r="A70" s="5" t="s">
        <v>102</v>
      </c>
      <c r="B70" s="5" t="s">
        <v>103</v>
      </c>
      <c r="C70" s="46"/>
      <c r="D70" s="5">
        <v>1053510</v>
      </c>
      <c r="E70" s="5" t="s">
        <v>176</v>
      </c>
      <c r="F70" s="5"/>
      <c r="G70" s="6"/>
      <c r="H70" s="5" t="s">
        <v>27</v>
      </c>
      <c r="I70" s="5" t="s">
        <v>220</v>
      </c>
      <c r="J70" s="9" t="s">
        <v>28</v>
      </c>
      <c r="K70" s="46"/>
      <c r="L70" s="46" t="s">
        <v>461</v>
      </c>
      <c r="M70" s="51"/>
      <c r="N70" s="46"/>
      <c r="O70" s="46" t="s">
        <v>460</v>
      </c>
      <c r="P70" s="46" t="s">
        <v>221</v>
      </c>
      <c r="Q70" s="51"/>
      <c r="R70" s="46" t="s">
        <v>460</v>
      </c>
      <c r="S70" s="6"/>
      <c r="T70" s="6"/>
      <c r="U70" s="6"/>
      <c r="V70" s="6"/>
      <c r="W70" s="8"/>
    </row>
    <row r="71" spans="1:23" s="34" customFormat="1" ht="191.25" x14ac:dyDescent="0.2">
      <c r="A71" s="17" t="s">
        <v>350</v>
      </c>
      <c r="B71" s="30" t="s">
        <v>351</v>
      </c>
      <c r="C71" s="52" t="s">
        <v>352</v>
      </c>
      <c r="D71" s="31"/>
      <c r="E71" s="31"/>
      <c r="F71" s="31"/>
      <c r="G71" s="31"/>
      <c r="H71" s="5" t="s">
        <v>353</v>
      </c>
      <c r="I71" s="62" t="s">
        <v>459</v>
      </c>
      <c r="J71" s="31" t="s">
        <v>28</v>
      </c>
      <c r="K71" s="31" t="s">
        <v>354</v>
      </c>
      <c r="L71" s="31"/>
      <c r="M71" s="31"/>
      <c r="N71" s="33">
        <v>4103573.83</v>
      </c>
      <c r="O71" s="31"/>
      <c r="P71" s="31" t="s">
        <v>355</v>
      </c>
      <c r="Q71" s="33">
        <f>4103573.83*1.19</f>
        <v>4883252.8576999996</v>
      </c>
      <c r="R71" s="31"/>
      <c r="S71" s="31"/>
      <c r="T71" s="31"/>
      <c r="U71" s="31"/>
      <c r="V71" s="31"/>
      <c r="W71" s="31"/>
    </row>
    <row r="72" spans="1:23" s="37" customFormat="1" ht="229.5" x14ac:dyDescent="0.2">
      <c r="A72" s="17" t="s">
        <v>356</v>
      </c>
      <c r="B72" s="30" t="s">
        <v>351</v>
      </c>
      <c r="C72" s="53" t="s">
        <v>467</v>
      </c>
      <c r="D72" s="6"/>
      <c r="E72" s="6"/>
      <c r="F72" s="6"/>
      <c r="G72" s="6"/>
      <c r="H72" s="32" t="s">
        <v>353</v>
      </c>
      <c r="I72" s="32" t="s">
        <v>473</v>
      </c>
      <c r="J72" s="32" t="s">
        <v>85</v>
      </c>
      <c r="K72" s="67">
        <v>2103000</v>
      </c>
      <c r="L72" s="71"/>
      <c r="M72" s="53">
        <v>100</v>
      </c>
      <c r="N72" s="75">
        <v>2103000</v>
      </c>
      <c r="O72" s="71"/>
      <c r="P72" s="36" t="s">
        <v>357</v>
      </c>
      <c r="Q72" s="75">
        <f>2103000*1.19</f>
        <v>2502570</v>
      </c>
      <c r="R72" s="71"/>
      <c r="S72" s="6"/>
      <c r="T72" s="6"/>
      <c r="U72" s="6"/>
      <c r="V72" s="6"/>
      <c r="W72" s="6"/>
    </row>
    <row r="73" spans="1:23" s="38" customFormat="1" ht="204" x14ac:dyDescent="0.25">
      <c r="A73" s="30" t="s">
        <v>358</v>
      </c>
      <c r="B73" s="32" t="s">
        <v>359</v>
      </c>
      <c r="C73" s="54" t="s">
        <v>462</v>
      </c>
      <c r="D73" s="35"/>
      <c r="E73" s="35"/>
      <c r="F73" s="35"/>
      <c r="G73" s="35"/>
      <c r="H73" s="32" t="s">
        <v>27</v>
      </c>
      <c r="I73" s="30" t="s">
        <v>360</v>
      </c>
      <c r="J73" s="36" t="s">
        <v>28</v>
      </c>
      <c r="K73" s="53" t="s">
        <v>462</v>
      </c>
      <c r="L73" s="53"/>
      <c r="M73" s="53"/>
      <c r="N73" s="76">
        <v>1133275.6399999999</v>
      </c>
      <c r="O73" s="53"/>
      <c r="P73" s="52" t="s">
        <v>361</v>
      </c>
      <c r="Q73" s="76">
        <f>1133275.64*1.19</f>
        <v>1348598.0115999999</v>
      </c>
      <c r="R73" s="53"/>
      <c r="S73" s="35"/>
      <c r="T73" s="35"/>
      <c r="U73" s="35"/>
      <c r="V73" s="35"/>
      <c r="W73" s="35"/>
    </row>
    <row r="74" spans="1:23" ht="114.75" x14ac:dyDescent="0.25">
      <c r="A74" s="32" t="s">
        <v>362</v>
      </c>
      <c r="B74" s="32" t="s">
        <v>359</v>
      </c>
      <c r="C74" s="54" t="s">
        <v>463</v>
      </c>
      <c r="D74" s="35"/>
      <c r="E74" s="35"/>
      <c r="F74" s="35"/>
      <c r="G74" s="35"/>
      <c r="H74" s="32" t="s">
        <v>27</v>
      </c>
      <c r="I74" s="30" t="s">
        <v>360</v>
      </c>
      <c r="J74" s="36" t="s">
        <v>28</v>
      </c>
      <c r="K74" s="66" t="s">
        <v>464</v>
      </c>
      <c r="L74" s="53"/>
      <c r="M74" s="53"/>
      <c r="N74" s="77" t="s">
        <v>465</v>
      </c>
      <c r="O74" s="53"/>
      <c r="P74" s="52" t="s">
        <v>363</v>
      </c>
      <c r="Q74" s="77" t="s">
        <v>465</v>
      </c>
      <c r="R74" s="53"/>
      <c r="S74" s="35"/>
      <c r="T74" s="35"/>
      <c r="U74" s="35"/>
      <c r="V74" s="35"/>
      <c r="W74" s="35"/>
    </row>
    <row r="75" spans="1:23" s="41" customFormat="1" ht="89.25" x14ac:dyDescent="0.25">
      <c r="A75" s="39" t="s">
        <v>458</v>
      </c>
      <c r="B75" s="39" t="s">
        <v>364</v>
      </c>
      <c r="C75" s="55">
        <v>18170516</v>
      </c>
      <c r="D75" s="19"/>
      <c r="E75" s="29" t="s">
        <v>365</v>
      </c>
      <c r="F75" s="29"/>
      <c r="G75" s="29"/>
      <c r="H75" s="39" t="s">
        <v>366</v>
      </c>
      <c r="I75" s="39" t="s">
        <v>367</v>
      </c>
      <c r="J75" s="40" t="s">
        <v>368</v>
      </c>
      <c r="K75" s="65" t="s">
        <v>369</v>
      </c>
      <c r="L75" s="65"/>
      <c r="M75" s="55"/>
      <c r="N75" s="78" t="s">
        <v>466</v>
      </c>
      <c r="O75" s="79"/>
      <c r="P75" s="55" t="s">
        <v>370</v>
      </c>
      <c r="Q75" s="78" t="s">
        <v>466</v>
      </c>
      <c r="R75" s="55"/>
      <c r="S75" s="29"/>
      <c r="T75" s="29"/>
      <c r="U75" s="29"/>
      <c r="V75" s="29"/>
    </row>
  </sheetData>
  <mergeCells count="11">
    <mergeCell ref="M1:M2"/>
    <mergeCell ref="S1:S2"/>
    <mergeCell ref="T1:U1"/>
    <mergeCell ref="V1:V2"/>
    <mergeCell ref="W1:W2"/>
    <mergeCell ref="J1:J2"/>
    <mergeCell ref="A1:A2"/>
    <mergeCell ref="B1:B2"/>
    <mergeCell ref="F1:F2"/>
    <mergeCell ref="G1:G2"/>
    <mergeCell ref="H1:H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2018</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2019-01-09T07:33:52Z</dcterms:modified>
</cp:coreProperties>
</file>